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1"/>
  </bookViews>
  <sheets>
    <sheet name="Общие данные" sheetId="1" r:id="rId1"/>
    <sheet name="Др59к1" sheetId="2" r:id="rId2"/>
    <sheet name="Лист3" sheetId="3" r:id="rId3"/>
  </sheets>
  <definedNames>
    <definedName name="Par151" localSheetId="1">'Др59к1'!$A$28</definedName>
  </definedNames>
  <calcPr fullCalcOnLoad="1"/>
</workbook>
</file>

<file path=xl/sharedStrings.xml><?xml version="1.0" encoding="utf-8"?>
<sst xmlns="http://schemas.openxmlformats.org/spreadsheetml/2006/main" count="845" uniqueCount="280">
  <si>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</si>
  <si>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</si>
  <si>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</si>
  <si>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</si>
  <si>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</si>
  <si>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</si>
  <si>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</si>
  <si>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</si>
  <si>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</si>
  <si>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</si>
  <si>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 внесения изменений</t>
  </si>
  <si>
    <t>-</t>
  </si>
  <si>
    <t>Указывается календарная дата первичного заполнения или внесения изменений в форму.</t>
  </si>
  <si>
    <t>2.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</si>
  <si>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</si>
  <si>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</si>
  <si>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3.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</si>
  <si>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</si>
  <si>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</si>
  <si>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</si>
  <si>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4.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</si>
  <si>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</si>
  <si>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</si>
  <si>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5.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</si>
  <si>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</si>
  <si>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</si>
  <si>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</si>
  <si>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6.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</si>
  <si>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</si>
  <si>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</si>
  <si>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7.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</si>
  <si>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</si>
  <si>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</si>
  <si>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</si>
  <si>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8.</t>
  </si>
  <si>
    <t>- тепловая</t>
  </si>
  <si>
    <t>энергия, в том</t>
  </si>
  <si>
    <t>числе: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</si>
  <si>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</si>
  <si>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</si>
  <si>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9.</t>
  </si>
  <si>
    <t>- тепловая энергия</t>
  </si>
  <si>
    <t>для нужд</t>
  </si>
  <si>
    <t>отопления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</si>
  <si>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</si>
  <si>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</si>
  <si>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</si>
  <si>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10.</t>
  </si>
  <si>
    <t>горячего</t>
  </si>
  <si>
    <t>водоснабжения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</si>
  <si>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</si>
  <si>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</si>
  <si>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11.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</si>
  <si>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</si>
  <si>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</si>
  <si>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</si>
  <si>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12.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</si>
  <si>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</si>
  <si>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</si>
  <si>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</si>
  <si>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13.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</si>
  <si>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</si>
  <si>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</si>
  <si>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</si>
  <si>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14.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</si>
  <si>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</si>
  <si>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</si>
  <si>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</si>
  <si>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15.</t>
  </si>
  <si>
    <t>- электрическая</t>
  </si>
  <si>
    <t>энергия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</si>
  <si>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</si>
  <si>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</si>
  <si>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16.</t>
  </si>
  <si>
    <t>- прочие ресурсы</t>
  </si>
  <si>
    <t>(услуги)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</si>
  <si>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</si>
  <si>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</si>
  <si>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17.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</si>
  <si>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</si>
  <si>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</si>
  <si>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</si>
  <si>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18.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</si>
  <si>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</si>
  <si>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</si>
  <si>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</si>
  <si>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</si>
  <si>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</si>
  <si>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</si>
  <si>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</si>
  <si>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</si>
  <si>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</si>
  <si>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</si>
  <si>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</si>
  <si>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</si>
  <si>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</si>
  <si>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</si>
  <si>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</si>
  <si>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</si>
  <si>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</si>
  <si>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</si>
  <si>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</si>
  <si>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</si>
  <si>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</si>
  <si>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</si>
  <si>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</si>
  <si>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</si>
  <si>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</si>
  <si>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</si>
  <si>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</si>
  <si>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</si>
  <si>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</si>
  <si>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</si>
  <si>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</si>
  <si>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</si>
  <si>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</si>
  <si>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</si>
  <si>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</si>
  <si>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</si>
  <si>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</si>
  <si>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</si>
  <si>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</si>
  <si>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</si>
  <si>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</si>
  <si>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</si>
  <si>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</si>
  <si>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</si>
  <si>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</si>
  <si>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19.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</si>
  <si>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</si>
  <si>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</si>
  <si>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20.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</si>
  <si>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</si>
  <si>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</si>
  <si>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</si>
  <si>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</si>
  <si>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</si>
  <si>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</si>
  <si>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</si>
  <si>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</si>
  <si>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</si>
  <si>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</si>
  <si>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</si>
  <si>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</si>
  <si>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24.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</si>
  <si>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</si>
  <si>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</si>
  <si>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</si>
  <si>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25.</t>
  </si>
  <si>
    <t>Указывается единица измерения объема работы (услуги).</t>
  </si>
  <si>
    <t>26.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</si>
  <si>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</si>
  <si>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</si>
  <si>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</si>
  <si>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</si>
  <si>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</si>
  <si>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</si>
  <si>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</si>
  <si>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28.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</si>
  <si>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</si>
  <si>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</si>
  <si>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29.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</si>
  <si>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</si>
  <si>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</si>
  <si>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30.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</si>
  <si>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</si>
  <si>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</si>
  <si>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</si>
  <si>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31.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</si>
  <si>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</si>
  <si>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32.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</si>
  <si>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</si>
  <si>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33.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</si>
  <si>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</si>
  <si>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34.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</si>
  <si>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</si>
  <si>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35.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</si>
  <si>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</si>
  <si>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36.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</si>
  <si>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</si>
  <si>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</si>
  <si>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37.</t>
  </si>
  <si>
    <t>Вид коммунальной услуги</t>
  </si>
  <si>
    <t>Указывается вид коммунальной услуги.</t>
  </si>
  <si>
    <t>38.</t>
  </si>
  <si>
    <t>Указывается единица измерения объема потребления коммунальной услуги.</t>
  </si>
  <si>
    <t>39.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</si>
  <si>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</si>
  <si>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</si>
  <si>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</si>
  <si>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</si>
  <si>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</si>
  <si>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</si>
  <si>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</si>
  <si>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</si>
  <si>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</si>
  <si>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</si>
  <si>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</si>
  <si>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</si>
  <si>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</si>
  <si>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</si>
  <si>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</si>
  <si>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</si>
  <si>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</si>
  <si>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</si>
  <si>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</si>
  <si>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</si>
  <si>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</si>
  <si>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</si>
  <si>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</si>
  <si>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</si>
  <si>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388218.91руб.</t>
  </si>
  <si>
    <t>384061.58руб.</t>
  </si>
  <si>
    <t xml:space="preserve"> руб.</t>
  </si>
  <si>
    <t>ХВС</t>
  </si>
  <si>
    <t>куб.м.</t>
  </si>
  <si>
    <t>Водоотведение</t>
  </si>
  <si>
    <t>Эл.энергия</t>
  </si>
  <si>
    <t>квт</t>
  </si>
  <si>
    <t>Информация о наличии претензий по качеству предоставленных коммунальных услуг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</si>
  <si>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</si>
  <si>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ед..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</si>
  <si>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</si>
  <si>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</si>
  <si>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</si>
  <si>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</si>
  <si>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</si>
  <si>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</si>
  <si>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</si>
  <si>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</si>
  <si>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>Текущий ремонт</t>
  </si>
  <si>
    <t>Подметание земельного участка в летний период, уборка мусора с придомовой территории, очистка отмосток, выкашивание газонов, смет и вывоз листвы, очистка урн</t>
  </si>
  <si>
    <t>Сдвигание и подметание снега при отсутствии снегопадов с пешеходных дорожек и у входа в подъезды, очистка подходов к подъездам от уплотненного снега, очистка отмосток и смотровых колодцев</t>
  </si>
  <si>
    <t>Сдвигание и подметание снега при снегопаде с пешеходных дорожек и у входа в подъезды, очистка подходов к подъездам от уплотненного снега, при необходимости - механизированная уборка</t>
  </si>
  <si>
    <t>Погрузка крупногабаритного мусора</t>
  </si>
  <si>
    <t>Устранение незначительных неисправностей в системах водопровода и канализации</t>
  </si>
  <si>
    <t>Проверка исправности канализационных вытяжек</t>
  </si>
  <si>
    <t>Устранение незначительных неисправностей в системах центрального отопления</t>
  </si>
  <si>
    <t>Устранение незначительных неисправностей электротехнических устройств</t>
  </si>
  <si>
    <t>Проверка наличия тяги системы вентиляции и устранение засоров, осмотр оголовков каналов в зимнее время</t>
  </si>
  <si>
    <t>Центральное отопление на чкердаках, в подвалах, в подпольях, на лестницах</t>
  </si>
  <si>
    <t>Осмотр и устранение незначительных неисправностей, осмотр</t>
  </si>
  <si>
    <t>Очистка кровли от мусора, грязи, листьев, осмотр и устранение незначительных неисправностей плоской крыши и внутреннего водостока</t>
  </si>
  <si>
    <t>Реконсервация системы центрального отопления, ревизия, регулировка, промывка, испытания, пуско-наладочные работы</t>
  </si>
  <si>
    <t xml:space="preserve">Очистка от мусора помещений тепловых пунктов в подвале дома, проходов, выходов на крышу с вывозом и захоронением </t>
  </si>
  <si>
    <t>Дератизация, дезинсекция, дезинфекция</t>
  </si>
  <si>
    <t>Аварийно-диспетчерское обслуживание</t>
  </si>
  <si>
    <t>Техническое обслуживание и санитарное содержание</t>
  </si>
  <si>
    <t>Оперативное устранение повреждений, отказов, аварий конструкций, сетей и инженерного оборудования</t>
  </si>
  <si>
    <t>Услуги управления</t>
  </si>
  <si>
    <t>Расчет размера платы за жилищно-коммунальные услуги, ведение базы данных потребителей, прием показаний ипу, консультации потребителей, печать и доставка платежных документов, прием платы, взыскание просроченной задолженности.</t>
  </si>
  <si>
    <t>Уборка мест общего пользования</t>
  </si>
  <si>
    <t>Содержание и ремонт мусоропровода</t>
  </si>
  <si>
    <t xml:space="preserve">Влажная уборка подъездов </t>
  </si>
  <si>
    <t>Проверка техсостояния и работоспособности элементов мусоропровода, выявление засоров и их устранение, чистка, промывка и дезинфекция загрузочных клапанов стволов мусоропровода, мусорокамеры и ее оборудования.</t>
  </si>
  <si>
    <t>Транспортировка и захоронение тбо и кгм</t>
  </si>
  <si>
    <t>Вывоз тбо при накоплении более 2.5 куб.м, организация мест накопления бытовых отходов, сбор отходов 1-4 классов опасности и их передача в специализированные организации, имеющие лицензии на осуществление деятельности по сбору, использованию, обезвреживанию и транспортированию таких отходов.</t>
  </si>
  <si>
    <t>Содержание и ремонт лифтового оборудования</t>
  </si>
  <si>
    <t>Организация системы диспетчерского контроля и обеспечение диспетчерской связи с кабиной лифта, проведение осмотров, техобслуживания и мелкого ремонта лифта, аварийное обслуживание лифта, обеспечение проведения техосмотра лифта</t>
  </si>
  <si>
    <t>ежедневно</t>
  </si>
  <si>
    <t>Аварийное обслуживание</t>
  </si>
  <si>
    <t>круглосуточно</t>
  </si>
  <si>
    <t>один раз в неделю</t>
  </si>
  <si>
    <t>Содержание и ремонтмусоропровода</t>
  </si>
  <si>
    <t>по графику</t>
  </si>
  <si>
    <t>Содержание и ремонт лифта</t>
  </si>
  <si>
    <t>по решению общего собрания</t>
  </si>
  <si>
    <t>Содержание общедомовых приборов учета энергоресурсов</t>
  </si>
  <si>
    <t>Организация безаварийной работы приборов учета энергоресурсов, техническое обслуживание,снятие показаний и их архивирование, отслеживание графика поверки приборов учета</t>
  </si>
  <si>
    <t>Монтаж, смена, ремонт энергосберегающих светильников в местах общего пользования</t>
  </si>
  <si>
    <t xml:space="preserve">Уборка мест общего пользования </t>
  </si>
  <si>
    <t>Валка деревьев, вырезка сухих сучьев, формовочная обрезка деревьев и кустарников</t>
  </si>
  <si>
    <t>Ремонт фасада и герметизация швов</t>
  </si>
  <si>
    <t>Замена электроарматуры, электропорвода</t>
  </si>
  <si>
    <t>Ремонт кровельного покрытия и конструктивных элементов крыши</t>
  </si>
  <si>
    <t>Смена арматуры, вентилей, клапанов</t>
  </si>
  <si>
    <t>Установка датчиков на движение</t>
  </si>
  <si>
    <t>Отчет о выполнении договора управления за 2015год по МКД ул.Дружинина, д.59к1</t>
  </si>
  <si>
    <t>Директор ООО УРАЛЭКСПО-НТ</t>
  </si>
  <si>
    <t>Куценок В.В.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</si>
</sst>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</numFmts>
  <fonts count="6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Arial Cyr"/>
      <family val="0"/>
    </font>
    <font>
      <sz val="2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2" xfId="15" applyBorder="1" applyAlignment="1">
      <alignment vertical="top" wrapText="1"/>
    </xf>
    <xf numFmtId="14" fontId="1" fillId="0" borderId="2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justify" vertical="top" wrapText="1"/>
    </xf>
    <xf numFmtId="2" fontId="1" fillId="2" borderId="2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2" fillId="2" borderId="8" xfId="15" applyFill="1" applyBorder="1" applyAlignment="1">
      <alignment vertical="top" wrapText="1"/>
    </xf>
    <xf numFmtId="0" fontId="2" fillId="2" borderId="9" xfId="15" applyFill="1" applyBorder="1" applyAlignment="1">
      <alignment vertical="top" wrapText="1"/>
    </xf>
    <xf numFmtId="0" fontId="2" fillId="2" borderId="10" xfId="15" applyFill="1" applyBorder="1" applyAlignment="1">
      <alignment vertical="top" wrapText="1"/>
    </xf>
    <xf numFmtId="0" fontId="2" fillId="0" borderId="8" xfId="15" applyBorder="1" applyAlignment="1">
      <alignment vertical="top" wrapText="1"/>
    </xf>
    <xf numFmtId="0" fontId="2" fillId="0" borderId="9" xfId="15" applyBorder="1" applyAlignment="1">
      <alignment vertical="top" wrapText="1"/>
    </xf>
    <xf numFmtId="0" fontId="2" fillId="0" borderId="10" xfId="15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78ADC7E075CD7C49BA1BA63EF65DFA47AE402AC0175915BB4E66A1E5610AD71B5226A13C537C466QFC6E" TargetMode="External" /><Relationship Id="rId2" Type="http://schemas.openxmlformats.org/officeDocument/2006/relationships/hyperlink" Target="consultantplus://offline/ref=878ADC7E075CD7C49BA1BA63EF65DFA47AE402AC0175915BB4E66A1E5610AD71B5226A13C537C466QFC6E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B4A90EBA6E3228343347EEC54493D9F31BAE48226DB472B9C7F857791792FEAF1AC39123F4C2BAM7IDE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E10" sqref="E10"/>
    </sheetView>
  </sheetViews>
  <sheetFormatPr defaultColWidth="9.00390625" defaultRowHeight="12.75"/>
  <cols>
    <col min="2" max="2" width="44.75390625" style="0" customWidth="1"/>
    <col min="3" max="3" width="43.125" style="0" customWidth="1"/>
    <col min="4" max="4" width="55.25390625" style="0" customWidth="1"/>
    <col min="5" max="5" width="31.75390625" style="0" customWidth="1"/>
    <col min="6" max="6" width="45.875" style="0" customWidth="1"/>
    <col min="7" max="7" width="35.125" style="0" customWidth="1"/>
  </cols>
  <sheetData>
    <row r="1" spans="1:7" ht="56.25" customHeight="1" thickBot="1">
      <c r="A1" s="23" t="s">
        <v>0</v>
      </c>
      <c r="B1" s="24"/>
      <c r="C1" s="24"/>
      <c r="D1" s="24"/>
      <c r="E1" s="25"/>
      <c r="F1" s="23" t="s">
        <v>1</v>
      </c>
      <c r="G1" s="25"/>
    </row>
    <row r="2" spans="1:7" ht="24.75" customHeight="1" thickBot="1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</row>
    <row r="3" spans="1:7" ht="24.75" customHeight="1" thickBot="1">
      <c r="A3" s="3" t="s">
        <v>9</v>
      </c>
      <c r="B3" s="4" t="s">
        <v>10</v>
      </c>
      <c r="C3" s="2" t="s">
        <v>11</v>
      </c>
      <c r="D3" s="4" t="s">
        <v>10</v>
      </c>
      <c r="E3" s="4"/>
      <c r="F3" s="4" t="s">
        <v>12</v>
      </c>
      <c r="G3" s="4"/>
    </row>
    <row r="4" spans="1:7" ht="24.75" customHeight="1" thickBot="1">
      <c r="A4" s="3" t="s">
        <v>13</v>
      </c>
      <c r="B4" s="4" t="s">
        <v>14</v>
      </c>
      <c r="C4" s="2" t="s">
        <v>11</v>
      </c>
      <c r="D4" s="4" t="s">
        <v>14</v>
      </c>
      <c r="E4" s="9">
        <v>42186</v>
      </c>
      <c r="F4" s="4" t="s">
        <v>15</v>
      </c>
      <c r="G4" s="4"/>
    </row>
    <row r="5" spans="1:7" ht="24.75" customHeight="1" thickBot="1">
      <c r="A5" s="3" t="s">
        <v>16</v>
      </c>
      <c r="B5" s="4" t="s">
        <v>17</v>
      </c>
      <c r="C5" s="2" t="s">
        <v>11</v>
      </c>
      <c r="D5" s="4" t="s">
        <v>17</v>
      </c>
      <c r="E5" s="9">
        <v>42369</v>
      </c>
      <c r="F5" s="4" t="s">
        <v>18</v>
      </c>
      <c r="G5" s="4"/>
    </row>
    <row r="6" spans="1:7" ht="24.75" customHeight="1" thickBot="1">
      <c r="A6" s="26" t="s">
        <v>19</v>
      </c>
      <c r="B6" s="27"/>
      <c r="C6" s="27"/>
      <c r="D6" s="27"/>
      <c r="E6" s="27"/>
      <c r="F6" s="27"/>
      <c r="G6" s="28"/>
    </row>
    <row r="7" spans="1:7" ht="24.75" customHeight="1" thickBot="1">
      <c r="A7" s="3" t="s">
        <v>20</v>
      </c>
      <c r="B7" s="4" t="s">
        <v>21</v>
      </c>
      <c r="C7" s="2" t="s">
        <v>11</v>
      </c>
      <c r="D7" s="4" t="s">
        <v>21</v>
      </c>
      <c r="E7" s="4"/>
      <c r="F7" s="4" t="s">
        <v>22</v>
      </c>
      <c r="G7" s="4"/>
    </row>
    <row r="8" spans="1:7" ht="136.5" customHeight="1" thickBot="1">
      <c r="A8" s="3" t="s">
        <v>23</v>
      </c>
      <c r="B8" s="4" t="s">
        <v>24</v>
      </c>
      <c r="C8" s="2" t="s">
        <v>213</v>
      </c>
      <c r="D8" s="4" t="s">
        <v>24</v>
      </c>
      <c r="E8" s="4"/>
      <c r="F8" s="4" t="s">
        <v>26</v>
      </c>
      <c r="G8" s="4"/>
    </row>
    <row r="9" spans="1:7" ht="126.75" customHeight="1" thickBot="1">
      <c r="A9" s="3" t="s">
        <v>27</v>
      </c>
      <c r="B9" s="4" t="s">
        <v>28</v>
      </c>
      <c r="C9" s="2" t="s">
        <v>213</v>
      </c>
      <c r="D9" s="4" t="s">
        <v>28</v>
      </c>
      <c r="E9" s="4">
        <v>33929349.14</v>
      </c>
      <c r="F9" s="4" t="s">
        <v>29</v>
      </c>
      <c r="G9" s="4"/>
    </row>
    <row r="10" spans="1:7" ht="155.25" customHeight="1" thickBot="1">
      <c r="A10" s="3" t="s">
        <v>30</v>
      </c>
      <c r="B10" s="4" t="s">
        <v>31</v>
      </c>
      <c r="C10" s="2" t="s">
        <v>213</v>
      </c>
      <c r="D10" s="4" t="s">
        <v>32</v>
      </c>
      <c r="E10" s="4">
        <v>1915299.66</v>
      </c>
      <c r="F10" s="4" t="s">
        <v>33</v>
      </c>
      <c r="G10" s="4"/>
    </row>
    <row r="11" spans="1:7" ht="24.75" customHeight="1">
      <c r="A11" s="29" t="s">
        <v>34</v>
      </c>
      <c r="B11" s="6" t="s">
        <v>35</v>
      </c>
      <c r="C11" s="32" t="s">
        <v>25</v>
      </c>
      <c r="D11" s="29" t="s">
        <v>38</v>
      </c>
      <c r="E11" s="29"/>
      <c r="F11" s="29" t="s">
        <v>39</v>
      </c>
      <c r="G11" s="29"/>
    </row>
    <row r="12" spans="1:7" ht="24.75" customHeight="1">
      <c r="A12" s="30"/>
      <c r="B12" s="6" t="s">
        <v>36</v>
      </c>
      <c r="C12" s="33"/>
      <c r="D12" s="30"/>
      <c r="E12" s="30"/>
      <c r="F12" s="30"/>
      <c r="G12" s="30"/>
    </row>
    <row r="13" spans="1:7" ht="24.75" customHeight="1" thickBot="1">
      <c r="A13" s="31"/>
      <c r="B13" s="7" t="s">
        <v>37</v>
      </c>
      <c r="C13" s="34"/>
      <c r="D13" s="31"/>
      <c r="E13" s="31"/>
      <c r="F13" s="31"/>
      <c r="G13" s="31"/>
    </row>
    <row r="14" spans="1:7" ht="24.75" customHeight="1">
      <c r="A14" s="29" t="s">
        <v>40</v>
      </c>
      <c r="B14" s="6" t="s">
        <v>41</v>
      </c>
      <c r="C14" s="32" t="s">
        <v>25</v>
      </c>
      <c r="D14" s="29" t="s">
        <v>44</v>
      </c>
      <c r="E14" s="29"/>
      <c r="F14" s="29" t="s">
        <v>45</v>
      </c>
      <c r="G14" s="29" t="s">
        <v>46</v>
      </c>
    </row>
    <row r="15" spans="1:7" ht="24.75" customHeight="1">
      <c r="A15" s="30"/>
      <c r="B15" s="6" t="s">
        <v>42</v>
      </c>
      <c r="C15" s="33"/>
      <c r="D15" s="30"/>
      <c r="E15" s="30"/>
      <c r="F15" s="30"/>
      <c r="G15" s="30"/>
    </row>
    <row r="16" spans="1:7" ht="24.75" customHeight="1" thickBot="1">
      <c r="A16" s="31"/>
      <c r="B16" s="7" t="s">
        <v>43</v>
      </c>
      <c r="C16" s="34"/>
      <c r="D16" s="31"/>
      <c r="E16" s="31"/>
      <c r="F16" s="31"/>
      <c r="G16" s="31"/>
    </row>
    <row r="17" spans="1:7" ht="24.75" customHeight="1">
      <c r="A17" s="29" t="s">
        <v>47</v>
      </c>
      <c r="B17" s="6" t="s">
        <v>41</v>
      </c>
      <c r="C17" s="32" t="s">
        <v>25</v>
      </c>
      <c r="D17" s="29" t="s">
        <v>50</v>
      </c>
      <c r="E17" s="29"/>
      <c r="F17" s="29" t="s">
        <v>51</v>
      </c>
      <c r="G17" s="29" t="s">
        <v>46</v>
      </c>
    </row>
    <row r="18" spans="1:7" ht="24.75" customHeight="1">
      <c r="A18" s="30"/>
      <c r="B18" s="6" t="s">
        <v>42</v>
      </c>
      <c r="C18" s="33"/>
      <c r="D18" s="30"/>
      <c r="E18" s="30"/>
      <c r="F18" s="30"/>
      <c r="G18" s="30"/>
    </row>
    <row r="19" spans="1:7" ht="24.75" customHeight="1">
      <c r="A19" s="30"/>
      <c r="B19" s="6" t="s">
        <v>48</v>
      </c>
      <c r="C19" s="33"/>
      <c r="D19" s="30"/>
      <c r="E19" s="30"/>
      <c r="F19" s="30"/>
      <c r="G19" s="30"/>
    </row>
    <row r="20" spans="1:7" ht="24.75" customHeight="1" thickBot="1">
      <c r="A20" s="31"/>
      <c r="B20" s="7" t="s">
        <v>49</v>
      </c>
      <c r="C20" s="34"/>
      <c r="D20" s="31"/>
      <c r="E20" s="31"/>
      <c r="F20" s="31"/>
      <c r="G20" s="31"/>
    </row>
    <row r="21" spans="1:7" ht="24.75" customHeight="1" thickBot="1">
      <c r="A21" s="3" t="s">
        <v>52</v>
      </c>
      <c r="B21" s="7" t="s">
        <v>53</v>
      </c>
      <c r="C21" s="2" t="s">
        <v>25</v>
      </c>
      <c r="D21" s="4" t="s">
        <v>54</v>
      </c>
      <c r="E21" s="4"/>
      <c r="F21" s="4" t="s">
        <v>55</v>
      </c>
      <c r="G21" s="4"/>
    </row>
    <row r="22" spans="1:7" ht="24.75" customHeight="1" thickBot="1">
      <c r="A22" s="3" t="s">
        <v>56</v>
      </c>
      <c r="B22" s="7" t="s">
        <v>57</v>
      </c>
      <c r="C22" s="2" t="s">
        <v>211</v>
      </c>
      <c r="D22" s="4" t="s">
        <v>58</v>
      </c>
      <c r="E22" s="4">
        <v>388218.91</v>
      </c>
      <c r="F22" s="4" t="s">
        <v>59</v>
      </c>
      <c r="G22" s="4"/>
    </row>
    <row r="23" spans="1:7" ht="24.75" customHeight="1" thickBot="1">
      <c r="A23" s="3" t="s">
        <v>60</v>
      </c>
      <c r="B23" s="7" t="s">
        <v>61</v>
      </c>
      <c r="C23" s="2" t="s">
        <v>212</v>
      </c>
      <c r="D23" s="4" t="s">
        <v>62</v>
      </c>
      <c r="E23" s="4">
        <v>384061.58</v>
      </c>
      <c r="F23" s="4" t="s">
        <v>63</v>
      </c>
      <c r="G23" s="4"/>
    </row>
    <row r="24" spans="1:7" ht="24.75" customHeight="1" thickBot="1">
      <c r="A24" s="3" t="s">
        <v>64</v>
      </c>
      <c r="B24" s="7" t="s">
        <v>65</v>
      </c>
      <c r="C24" s="2" t="s">
        <v>25</v>
      </c>
      <c r="D24" s="4" t="s">
        <v>66</v>
      </c>
      <c r="E24" s="4"/>
      <c r="F24" s="4" t="s">
        <v>67</v>
      </c>
      <c r="G24" s="4"/>
    </row>
    <row r="25" spans="1:7" ht="24.75" customHeight="1">
      <c r="A25" s="29" t="s">
        <v>68</v>
      </c>
      <c r="B25" s="6" t="s">
        <v>69</v>
      </c>
      <c r="C25" s="32" t="s">
        <v>25</v>
      </c>
      <c r="D25" s="29" t="s">
        <v>71</v>
      </c>
      <c r="E25" s="29">
        <v>1143019.17</v>
      </c>
      <c r="F25" s="29" t="s">
        <v>72</v>
      </c>
      <c r="G25" s="29"/>
    </row>
    <row r="26" spans="1:7" ht="24.75" customHeight="1" thickBot="1">
      <c r="A26" s="31"/>
      <c r="B26" s="7" t="s">
        <v>70</v>
      </c>
      <c r="C26" s="34"/>
      <c r="D26" s="31"/>
      <c r="E26" s="31"/>
      <c r="F26" s="31"/>
      <c r="G26" s="31"/>
    </row>
    <row r="27" spans="1:7" ht="24.75" customHeight="1">
      <c r="A27" s="29" t="s">
        <v>73</v>
      </c>
      <c r="B27" s="6" t="s">
        <v>74</v>
      </c>
      <c r="C27" s="32" t="s">
        <v>25</v>
      </c>
      <c r="D27" s="29" t="s">
        <v>76</v>
      </c>
      <c r="E27" s="29"/>
      <c r="F27" s="29" t="s">
        <v>77</v>
      </c>
      <c r="G27" s="29"/>
    </row>
    <row r="28" spans="1:7" ht="78" customHeight="1" thickBot="1">
      <c r="A28" s="31"/>
      <c r="B28" s="7" t="s">
        <v>75</v>
      </c>
      <c r="C28" s="34"/>
      <c r="D28" s="31"/>
      <c r="E28" s="31"/>
      <c r="F28" s="31"/>
      <c r="G28" s="31"/>
    </row>
    <row r="29" spans="1:7" ht="24.75" customHeight="1" thickBot="1">
      <c r="A29" s="3" t="s">
        <v>78</v>
      </c>
      <c r="B29" s="8" t="s">
        <v>79</v>
      </c>
      <c r="C29" s="2" t="s">
        <v>11</v>
      </c>
      <c r="D29" s="4" t="s">
        <v>80</v>
      </c>
      <c r="E29" s="4"/>
      <c r="F29" s="4" t="s">
        <v>81</v>
      </c>
      <c r="G29" s="4"/>
    </row>
    <row r="30" spans="1:7" ht="24.75" customHeight="1" thickBot="1">
      <c r="A30" s="3" t="s">
        <v>82</v>
      </c>
      <c r="B30" s="8" t="s">
        <v>83</v>
      </c>
      <c r="C30" s="2" t="s">
        <v>11</v>
      </c>
      <c r="D30" s="4" t="s">
        <v>84</v>
      </c>
      <c r="E30" s="4"/>
      <c r="F30" s="4" t="s">
        <v>85</v>
      </c>
      <c r="G30" s="5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</sheetData>
  <mergeCells count="33">
    <mergeCell ref="F27:F28"/>
    <mergeCell ref="G27:G28"/>
    <mergeCell ref="A25:A26"/>
    <mergeCell ref="C25:C26"/>
    <mergeCell ref="A27:A28"/>
    <mergeCell ref="C27:C28"/>
    <mergeCell ref="D27:D28"/>
    <mergeCell ref="E27:E28"/>
    <mergeCell ref="D25:D26"/>
    <mergeCell ref="E25:E26"/>
    <mergeCell ref="F14:F16"/>
    <mergeCell ref="G14:G16"/>
    <mergeCell ref="F17:F20"/>
    <mergeCell ref="G17:G20"/>
    <mergeCell ref="F25:F26"/>
    <mergeCell ref="G25:G26"/>
    <mergeCell ref="A17:A20"/>
    <mergeCell ref="C17:C20"/>
    <mergeCell ref="D17:D20"/>
    <mergeCell ref="E17:E20"/>
    <mergeCell ref="A14:A16"/>
    <mergeCell ref="C14:C16"/>
    <mergeCell ref="D14:D16"/>
    <mergeCell ref="E14:E16"/>
    <mergeCell ref="A1:E1"/>
    <mergeCell ref="F1:G1"/>
    <mergeCell ref="A6:G6"/>
    <mergeCell ref="A11:A13"/>
    <mergeCell ref="C11:C13"/>
    <mergeCell ref="D11:D13"/>
    <mergeCell ref="E11:E13"/>
    <mergeCell ref="F11:F13"/>
    <mergeCell ref="G11:G13"/>
  </mergeCells>
  <hyperlinks>
    <hyperlink ref="B29" r:id="rId1" display="consultantplus://offline/ref=878ADC7E075CD7C49BA1BA63EF65DFA47AE402AC0175915BB4E66A1E5610AD71B5226A13C537C466QFC6E"/>
    <hyperlink ref="B30" r:id="rId2" display="consultantplus://offline/ref=878ADC7E075CD7C49BA1BA63EF65DFA47AE402AC0175915BB4E66A1E5610AD71B5226A13C537C466QFC6E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164"/>
  <sheetViews>
    <sheetView tabSelected="1" zoomScale="75" zoomScaleNormal="75" workbookViewId="0" topLeftCell="A80">
      <selection activeCell="E83" sqref="E83"/>
    </sheetView>
  </sheetViews>
  <sheetFormatPr defaultColWidth="9.00390625" defaultRowHeight="12.75"/>
  <cols>
    <col min="1" max="1" width="6.875" style="0" customWidth="1"/>
    <col min="2" max="2" width="44.375" style="0" customWidth="1"/>
    <col min="3" max="3" width="25.375" style="0" customWidth="1"/>
    <col min="4" max="4" width="57.375" style="0" customWidth="1"/>
    <col min="5" max="5" width="34.25390625" style="0" customWidth="1"/>
    <col min="6" max="6" width="39.75390625" style="0" customWidth="1"/>
    <col min="7" max="7" width="0.37109375" style="0" customWidth="1"/>
  </cols>
  <sheetData>
    <row r="1" spans="1:5" ht="12.75">
      <c r="A1" s="35" t="s">
        <v>277</v>
      </c>
      <c r="B1" s="36"/>
      <c r="C1" s="36"/>
      <c r="D1" s="36"/>
      <c r="E1" s="36"/>
    </row>
    <row r="2" spans="1:5" ht="12.75">
      <c r="A2" s="36"/>
      <c r="B2" s="36"/>
      <c r="C2" s="36"/>
      <c r="D2" s="36"/>
      <c r="E2" s="36"/>
    </row>
    <row r="3" spans="1:5" ht="13.5" thickBot="1">
      <c r="A3" s="37"/>
      <c r="B3" s="37"/>
      <c r="C3" s="37"/>
      <c r="D3" s="37"/>
      <c r="E3" s="37"/>
    </row>
    <row r="4" spans="1:7" ht="24.75" customHeight="1" thickBot="1">
      <c r="A4" s="23" t="s">
        <v>0</v>
      </c>
      <c r="B4" s="24"/>
      <c r="C4" s="24"/>
      <c r="D4" s="24"/>
      <c r="E4" s="25"/>
      <c r="F4" s="23" t="s">
        <v>1</v>
      </c>
      <c r="G4" s="25"/>
    </row>
    <row r="5" spans="1:7" ht="37.5" customHeight="1" thickBot="1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</row>
    <row r="6" spans="1:7" ht="57" thickBot="1">
      <c r="A6" s="3" t="s">
        <v>9</v>
      </c>
      <c r="B6" s="4" t="s">
        <v>10</v>
      </c>
      <c r="C6" s="2" t="s">
        <v>11</v>
      </c>
      <c r="D6" s="4" t="s">
        <v>10</v>
      </c>
      <c r="E6" s="9">
        <v>42411</v>
      </c>
      <c r="F6" s="4" t="s">
        <v>12</v>
      </c>
      <c r="G6" s="4"/>
    </row>
    <row r="7" spans="1:7" ht="169.5" thickBot="1">
      <c r="A7" s="3" t="s">
        <v>13</v>
      </c>
      <c r="B7" s="4" t="s">
        <v>14</v>
      </c>
      <c r="C7" s="2" t="s">
        <v>11</v>
      </c>
      <c r="D7" s="4" t="s">
        <v>14</v>
      </c>
      <c r="E7" s="9">
        <v>42186</v>
      </c>
      <c r="F7" s="4" t="s">
        <v>86</v>
      </c>
      <c r="G7" s="4"/>
    </row>
    <row r="8" spans="1:7" ht="169.5" thickBot="1">
      <c r="A8" s="3" t="s">
        <v>16</v>
      </c>
      <c r="B8" s="4" t="s">
        <v>17</v>
      </c>
      <c r="C8" s="2" t="s">
        <v>11</v>
      </c>
      <c r="D8" s="4" t="s">
        <v>17</v>
      </c>
      <c r="E8" s="9">
        <v>42369</v>
      </c>
      <c r="F8" s="4" t="s">
        <v>87</v>
      </c>
      <c r="G8" s="4"/>
    </row>
    <row r="9" ht="24.75" customHeight="1" hidden="1"/>
    <row r="10" spans="1:7" ht="244.5" thickBot="1">
      <c r="A10" s="19" t="s">
        <v>20</v>
      </c>
      <c r="B10" s="20" t="s">
        <v>88</v>
      </c>
      <c r="C10" s="21" t="s">
        <v>25</v>
      </c>
      <c r="D10" s="22" t="s">
        <v>88</v>
      </c>
      <c r="E10" s="22">
        <v>0</v>
      </c>
      <c r="F10" s="15" t="s">
        <v>89</v>
      </c>
      <c r="G10" s="4"/>
    </row>
    <row r="11" spans="1:7" ht="263.25" thickBot="1">
      <c r="A11" s="3" t="s">
        <v>23</v>
      </c>
      <c r="B11" s="4" t="s">
        <v>90</v>
      </c>
      <c r="C11" s="2" t="s">
        <v>25</v>
      </c>
      <c r="D11" s="4" t="s">
        <v>90</v>
      </c>
      <c r="E11" s="4">
        <f>515413.63+263649.27</f>
        <v>779062.9</v>
      </c>
      <c r="F11" s="4" t="s">
        <v>91</v>
      </c>
      <c r="G11" s="4"/>
    </row>
    <row r="12" spans="1:7" ht="225.75" thickBot="1">
      <c r="A12" s="3" t="s">
        <v>27</v>
      </c>
      <c r="B12" s="4" t="s">
        <v>92</v>
      </c>
      <c r="C12" s="2" t="s">
        <v>25</v>
      </c>
      <c r="D12" s="4" t="s">
        <v>92</v>
      </c>
      <c r="E12" s="4">
        <v>0</v>
      </c>
      <c r="F12" s="4" t="s">
        <v>93</v>
      </c>
      <c r="G12" s="4"/>
    </row>
    <row r="13" spans="1:7" ht="132" thickBot="1">
      <c r="A13" s="10" t="s">
        <v>30</v>
      </c>
      <c r="B13" s="11" t="s">
        <v>94</v>
      </c>
      <c r="C13" s="12" t="s">
        <v>25</v>
      </c>
      <c r="D13" s="11" t="s">
        <v>95</v>
      </c>
      <c r="E13" s="11">
        <f>17.39*8112.7*6</f>
        <v>846479.118</v>
      </c>
      <c r="F13" s="11" t="s">
        <v>96</v>
      </c>
      <c r="G13" s="11"/>
    </row>
    <row r="14" spans="1:7" ht="207" thickBot="1">
      <c r="A14" s="10" t="s">
        <v>34</v>
      </c>
      <c r="B14" s="13" t="s">
        <v>97</v>
      </c>
      <c r="C14" s="12" t="s">
        <v>25</v>
      </c>
      <c r="D14" s="11" t="s">
        <v>98</v>
      </c>
      <c r="E14" s="14">
        <f>E13-E15-E16</f>
        <v>635613.8196</v>
      </c>
      <c r="F14" s="11" t="s">
        <v>99</v>
      </c>
      <c r="G14" s="11"/>
    </row>
    <row r="15" spans="1:7" ht="207" thickBot="1">
      <c r="A15" s="10" t="s">
        <v>40</v>
      </c>
      <c r="B15" s="13" t="s">
        <v>100</v>
      </c>
      <c r="C15" s="12" t="s">
        <v>25</v>
      </c>
      <c r="D15" s="11" t="s">
        <v>101</v>
      </c>
      <c r="E15" s="14">
        <f>(3.42*8112.7*6)-(3.42*8112.7*6)*0.15</f>
        <v>141501.7134</v>
      </c>
      <c r="F15" s="11" t="s">
        <v>102</v>
      </c>
      <c r="G15" s="11"/>
    </row>
    <row r="16" spans="1:7" ht="207" thickBot="1">
      <c r="A16" s="10" t="s">
        <v>47</v>
      </c>
      <c r="B16" s="13" t="s">
        <v>103</v>
      </c>
      <c r="C16" s="12" t="s">
        <v>25</v>
      </c>
      <c r="D16" s="11" t="s">
        <v>104</v>
      </c>
      <c r="E16" s="14">
        <f>(3.43+5.5+0.57)*0.15*8112.7*6</f>
        <v>69363.58499999999</v>
      </c>
      <c r="F16" s="11" t="s">
        <v>105</v>
      </c>
      <c r="G16" s="11"/>
    </row>
    <row r="17" spans="1:7" ht="154.5" customHeight="1" thickBot="1">
      <c r="A17" s="10" t="s">
        <v>52</v>
      </c>
      <c r="B17" s="11" t="s">
        <v>106</v>
      </c>
      <c r="C17" s="12" t="s">
        <v>25</v>
      </c>
      <c r="D17" s="11" t="s">
        <v>107</v>
      </c>
      <c r="E17" s="11">
        <f>E18+E19+E20+E21+E22</f>
        <v>860719.36</v>
      </c>
      <c r="F17" s="11" t="s">
        <v>108</v>
      </c>
      <c r="G17" s="11"/>
    </row>
    <row r="18" spans="1:7" ht="213" customHeight="1" thickBot="1">
      <c r="A18" s="10" t="s">
        <v>56</v>
      </c>
      <c r="B18" s="13" t="s">
        <v>109</v>
      </c>
      <c r="C18" s="12" t="s">
        <v>25</v>
      </c>
      <c r="D18" s="11" t="s">
        <v>110</v>
      </c>
      <c r="E18" s="11">
        <f>161612.16+183430.8+23981.88+99066.28+36552.91+258505.64+26875.19+25314.5</f>
        <v>815339.36</v>
      </c>
      <c r="F18" s="11" t="s">
        <v>111</v>
      </c>
      <c r="G18" s="11"/>
    </row>
    <row r="19" spans="1:7" ht="276" customHeight="1" thickBot="1">
      <c r="A19" s="10" t="s">
        <v>60</v>
      </c>
      <c r="B19" s="13" t="s">
        <v>112</v>
      </c>
      <c r="C19" s="12" t="s">
        <v>25</v>
      </c>
      <c r="D19" s="11" t="s">
        <v>113</v>
      </c>
      <c r="E19" s="11">
        <v>0</v>
      </c>
      <c r="F19" s="11" t="s">
        <v>114</v>
      </c>
      <c r="G19" s="11"/>
    </row>
    <row r="20" spans="1:7" ht="24.75" customHeight="1" thickBot="1">
      <c r="A20" s="10" t="s">
        <v>64</v>
      </c>
      <c r="B20" s="13" t="s">
        <v>115</v>
      </c>
      <c r="C20" s="12" t="s">
        <v>25</v>
      </c>
      <c r="D20" s="11" t="s">
        <v>116</v>
      </c>
      <c r="E20" s="11">
        <v>0</v>
      </c>
      <c r="F20" s="11" t="s">
        <v>117</v>
      </c>
      <c r="G20" s="11"/>
    </row>
    <row r="21" spans="1:7" ht="24.75" customHeight="1" thickBot="1">
      <c r="A21" s="10" t="s">
        <v>68</v>
      </c>
      <c r="B21" s="13" t="s">
        <v>118</v>
      </c>
      <c r="C21" s="12" t="s">
        <v>25</v>
      </c>
      <c r="D21" s="11" t="s">
        <v>119</v>
      </c>
      <c r="E21" s="11">
        <v>45380</v>
      </c>
      <c r="F21" s="11" t="s">
        <v>120</v>
      </c>
      <c r="G21" s="11"/>
    </row>
    <row r="22" spans="1:7" ht="24.75" customHeight="1" thickBot="1">
      <c r="A22" s="10" t="s">
        <v>73</v>
      </c>
      <c r="B22" s="13" t="s">
        <v>121</v>
      </c>
      <c r="C22" s="12" t="s">
        <v>25</v>
      </c>
      <c r="D22" s="11" t="s">
        <v>122</v>
      </c>
      <c r="E22" s="11">
        <v>0</v>
      </c>
      <c r="F22" s="11" t="s">
        <v>123</v>
      </c>
      <c r="G22" s="11"/>
    </row>
    <row r="23" spans="1:7" ht="204" customHeight="1" thickBot="1">
      <c r="A23" s="10" t="s">
        <v>78</v>
      </c>
      <c r="B23" s="11" t="s">
        <v>124</v>
      </c>
      <c r="C23" s="12" t="s">
        <v>25</v>
      </c>
      <c r="D23" s="11" t="s">
        <v>124</v>
      </c>
      <c r="E23" s="11">
        <f>E11+E17</f>
        <v>1639782.26</v>
      </c>
      <c r="F23" s="11" t="s">
        <v>125</v>
      </c>
      <c r="G23" s="11"/>
    </row>
    <row r="24" spans="1:7" ht="207" thickBot="1">
      <c r="A24" s="10" t="s">
        <v>82</v>
      </c>
      <c r="B24" s="11" t="s">
        <v>126</v>
      </c>
      <c r="C24" s="12" t="s">
        <v>25</v>
      </c>
      <c r="D24" s="11" t="s">
        <v>126</v>
      </c>
      <c r="E24" s="11">
        <v>0</v>
      </c>
      <c r="F24" s="11" t="s">
        <v>127</v>
      </c>
      <c r="G24" s="11"/>
    </row>
    <row r="25" spans="1:7" ht="208.5" customHeight="1" thickBot="1">
      <c r="A25" s="10" t="s">
        <v>128</v>
      </c>
      <c r="B25" s="11" t="s">
        <v>129</v>
      </c>
      <c r="C25" s="12" t="s">
        <v>25</v>
      </c>
      <c r="D25" s="11" t="s">
        <v>129</v>
      </c>
      <c r="E25" s="11">
        <f>606654.96+267723.89</f>
        <v>874378.85</v>
      </c>
      <c r="F25" s="11" t="s">
        <v>130</v>
      </c>
      <c r="G25" s="11"/>
    </row>
    <row r="26" spans="1:7" ht="188.25" thickBot="1">
      <c r="A26" s="10" t="s">
        <v>131</v>
      </c>
      <c r="B26" s="11" t="s">
        <v>132</v>
      </c>
      <c r="C26" s="12" t="s">
        <v>25</v>
      </c>
      <c r="D26" s="11" t="s">
        <v>132</v>
      </c>
      <c r="E26" s="14">
        <f>E12+E13-E18</f>
        <v>31139.75800000003</v>
      </c>
      <c r="F26" s="11" t="s">
        <v>133</v>
      </c>
      <c r="G26" s="11"/>
    </row>
    <row r="27" spans="1:7" ht="24.75" customHeight="1" thickBot="1">
      <c r="A27" s="45" t="s">
        <v>134</v>
      </c>
      <c r="B27" s="46"/>
      <c r="C27" s="46"/>
      <c r="D27" s="46"/>
      <c r="E27" s="46"/>
      <c r="F27" s="46"/>
      <c r="G27" s="47"/>
    </row>
    <row r="28" spans="1:7" ht="75.75" thickBot="1">
      <c r="A28" s="10" t="s">
        <v>135</v>
      </c>
      <c r="B28" s="11" t="s">
        <v>136</v>
      </c>
      <c r="C28" s="12" t="s">
        <v>230</v>
      </c>
      <c r="D28" s="11" t="s">
        <v>136</v>
      </c>
      <c r="E28" s="11" t="s">
        <v>271</v>
      </c>
      <c r="F28" s="11" t="s">
        <v>137</v>
      </c>
      <c r="G28" s="11"/>
    </row>
    <row r="29" spans="1:7" ht="57" thickBot="1">
      <c r="A29" s="10"/>
      <c r="B29" s="11" t="s">
        <v>138</v>
      </c>
      <c r="C29" s="12" t="s">
        <v>25</v>
      </c>
      <c r="D29" s="11" t="s">
        <v>138</v>
      </c>
      <c r="E29" s="11">
        <v>4590</v>
      </c>
      <c r="F29" s="11" t="s">
        <v>139</v>
      </c>
      <c r="G29" s="11"/>
    </row>
    <row r="30" spans="1:7" ht="38.25" thickBot="1">
      <c r="A30" s="10" t="s">
        <v>135</v>
      </c>
      <c r="B30" s="11" t="s">
        <v>136</v>
      </c>
      <c r="C30" s="12" t="s">
        <v>230</v>
      </c>
      <c r="D30" s="11" t="s">
        <v>136</v>
      </c>
      <c r="E30" s="11" t="s">
        <v>273</v>
      </c>
      <c r="F30" s="11" t="s">
        <v>137</v>
      </c>
      <c r="G30" s="11"/>
    </row>
    <row r="31" spans="1:7" ht="57" thickBot="1">
      <c r="A31" s="10"/>
      <c r="B31" s="11" t="s">
        <v>138</v>
      </c>
      <c r="C31" s="12" t="s">
        <v>25</v>
      </c>
      <c r="D31" s="11" t="s">
        <v>138</v>
      </c>
      <c r="E31" s="11">
        <v>6758</v>
      </c>
      <c r="F31" s="11" t="s">
        <v>139</v>
      </c>
      <c r="G31" s="11"/>
    </row>
    <row r="32" spans="1:7" ht="75.75" thickBot="1">
      <c r="A32" s="10" t="s">
        <v>135</v>
      </c>
      <c r="B32" s="11" t="s">
        <v>136</v>
      </c>
      <c r="C32" s="12" t="s">
        <v>230</v>
      </c>
      <c r="D32" s="11" t="s">
        <v>136</v>
      </c>
      <c r="E32" s="11" t="s">
        <v>269</v>
      </c>
      <c r="F32" s="11" t="s">
        <v>137</v>
      </c>
      <c r="G32" s="11"/>
    </row>
    <row r="33" spans="1:7" ht="24.75" customHeight="1" thickBot="1">
      <c r="A33" s="10"/>
      <c r="B33" s="11" t="s">
        <v>138</v>
      </c>
      <c r="C33" s="12" t="s">
        <v>25</v>
      </c>
      <c r="D33" s="11" t="s">
        <v>138</v>
      </c>
      <c r="E33" s="11">
        <v>12870.95</v>
      </c>
      <c r="F33" s="11" t="s">
        <v>139</v>
      </c>
      <c r="G33" s="11"/>
    </row>
    <row r="34" spans="1:7" ht="75.75" thickBot="1">
      <c r="A34" s="10" t="s">
        <v>135</v>
      </c>
      <c r="B34" s="11" t="s">
        <v>136</v>
      </c>
      <c r="C34" s="12" t="s">
        <v>230</v>
      </c>
      <c r="D34" s="11" t="s">
        <v>136</v>
      </c>
      <c r="E34" s="11" t="s">
        <v>274</v>
      </c>
      <c r="F34" s="11" t="s">
        <v>137</v>
      </c>
      <c r="G34" s="11"/>
    </row>
    <row r="35" spans="1:7" ht="24.75" customHeight="1" thickBot="1">
      <c r="A35" s="10"/>
      <c r="B35" s="11" t="s">
        <v>138</v>
      </c>
      <c r="C35" s="12" t="s">
        <v>25</v>
      </c>
      <c r="D35" s="11" t="s">
        <v>138</v>
      </c>
      <c r="E35" s="11">
        <v>11896.26</v>
      </c>
      <c r="F35" s="11" t="s">
        <v>139</v>
      </c>
      <c r="G35" s="11"/>
    </row>
    <row r="36" spans="1:7" ht="38.25" thickBot="1">
      <c r="A36" s="10" t="s">
        <v>135</v>
      </c>
      <c r="B36" s="11" t="s">
        <v>136</v>
      </c>
      <c r="C36" s="12" t="s">
        <v>230</v>
      </c>
      <c r="D36" s="11" t="s">
        <v>136</v>
      </c>
      <c r="E36" s="11" t="s">
        <v>272</v>
      </c>
      <c r="F36" s="11" t="s">
        <v>137</v>
      </c>
      <c r="G36" s="11"/>
    </row>
    <row r="37" spans="1:7" ht="57" thickBot="1">
      <c r="A37" s="10"/>
      <c r="B37" s="11" t="s">
        <v>138</v>
      </c>
      <c r="C37" s="12" t="s">
        <v>25</v>
      </c>
      <c r="D37" s="11" t="s">
        <v>138</v>
      </c>
      <c r="E37" s="11">
        <v>9056</v>
      </c>
      <c r="F37" s="11" t="s">
        <v>139</v>
      </c>
      <c r="G37" s="11"/>
    </row>
    <row r="38" spans="1:7" ht="38.25" thickBot="1">
      <c r="A38" s="10" t="s">
        <v>135</v>
      </c>
      <c r="B38" s="11" t="s">
        <v>136</v>
      </c>
      <c r="C38" s="12" t="s">
        <v>230</v>
      </c>
      <c r="D38" s="11" t="s">
        <v>136</v>
      </c>
      <c r="E38" s="11" t="s">
        <v>275</v>
      </c>
      <c r="F38" s="11" t="s">
        <v>137</v>
      </c>
      <c r="G38" s="11"/>
    </row>
    <row r="39" spans="1:7" ht="57" thickBot="1">
      <c r="A39" s="10"/>
      <c r="B39" s="11" t="s">
        <v>138</v>
      </c>
      <c r="C39" s="12" t="s">
        <v>25</v>
      </c>
      <c r="D39" s="11" t="s">
        <v>138</v>
      </c>
      <c r="E39" s="11">
        <v>361</v>
      </c>
      <c r="F39" s="11" t="s">
        <v>139</v>
      </c>
      <c r="G39" s="11"/>
    </row>
    <row r="40" spans="1:7" ht="38.25" thickBot="1">
      <c r="A40" s="10" t="s">
        <v>135</v>
      </c>
      <c r="B40" s="11" t="s">
        <v>136</v>
      </c>
      <c r="C40" s="12" t="s">
        <v>230</v>
      </c>
      <c r="D40" s="11" t="s">
        <v>136</v>
      </c>
      <c r="E40" s="11" t="s">
        <v>276</v>
      </c>
      <c r="F40" s="11" t="s">
        <v>137</v>
      </c>
      <c r="G40" s="11"/>
    </row>
    <row r="41" spans="1:7" ht="57" thickBot="1">
      <c r="A41" s="10"/>
      <c r="B41" s="11" t="s">
        <v>138</v>
      </c>
      <c r="C41" s="12" t="s">
        <v>25</v>
      </c>
      <c r="D41" s="11" t="s">
        <v>138</v>
      </c>
      <c r="E41" s="11">
        <v>846.5</v>
      </c>
      <c r="F41" s="11" t="s">
        <v>139</v>
      </c>
      <c r="G41" s="11"/>
    </row>
    <row r="42" spans="1:7" ht="150.75" thickBot="1">
      <c r="A42" s="10" t="s">
        <v>135</v>
      </c>
      <c r="B42" s="11" t="s">
        <v>136</v>
      </c>
      <c r="C42" s="12" t="s">
        <v>247</v>
      </c>
      <c r="D42" s="11" t="s">
        <v>136</v>
      </c>
      <c r="E42" s="11" t="s">
        <v>231</v>
      </c>
      <c r="F42" s="11" t="s">
        <v>137</v>
      </c>
      <c r="G42" s="11"/>
    </row>
    <row r="43" spans="1:7" ht="57" thickBot="1">
      <c r="A43" s="10"/>
      <c r="B43" s="11" t="s">
        <v>138</v>
      </c>
      <c r="C43" s="12" t="s">
        <v>25</v>
      </c>
      <c r="D43" s="11" t="s">
        <v>138</v>
      </c>
      <c r="E43" s="11">
        <f>8112.7*6*0.43</f>
        <v>20930.766</v>
      </c>
      <c r="F43" s="11" t="s">
        <v>139</v>
      </c>
      <c r="G43" s="11"/>
    </row>
    <row r="44" spans="1:7" ht="169.5" thickBot="1">
      <c r="A44" s="10" t="s">
        <v>135</v>
      </c>
      <c r="B44" s="11" t="s">
        <v>136</v>
      </c>
      <c r="C44" s="12" t="s">
        <v>247</v>
      </c>
      <c r="D44" s="11" t="s">
        <v>136</v>
      </c>
      <c r="E44" s="11" t="s">
        <v>232</v>
      </c>
      <c r="F44" s="11" t="s">
        <v>137</v>
      </c>
      <c r="G44" s="11"/>
    </row>
    <row r="45" spans="1:7" ht="57" thickBot="1">
      <c r="A45" s="10"/>
      <c r="B45" s="11" t="s">
        <v>138</v>
      </c>
      <c r="C45" s="12" t="s">
        <v>25</v>
      </c>
      <c r="D45" s="11" t="s">
        <v>138</v>
      </c>
      <c r="E45" s="11">
        <f>8112.7*6*0.4</f>
        <v>19470.48</v>
      </c>
      <c r="F45" s="11" t="s">
        <v>139</v>
      </c>
      <c r="G45" s="11"/>
    </row>
    <row r="46" spans="1:7" ht="150.75" thickBot="1">
      <c r="A46" s="10" t="s">
        <v>135</v>
      </c>
      <c r="B46" s="11" t="s">
        <v>136</v>
      </c>
      <c r="C46" s="12" t="s">
        <v>247</v>
      </c>
      <c r="D46" s="11" t="s">
        <v>136</v>
      </c>
      <c r="E46" s="11" t="s">
        <v>233</v>
      </c>
      <c r="F46" s="11" t="s">
        <v>137</v>
      </c>
      <c r="G46" s="11"/>
    </row>
    <row r="47" spans="1:7" ht="57" thickBot="1">
      <c r="A47" s="10"/>
      <c r="B47" s="11" t="s">
        <v>138</v>
      </c>
      <c r="C47" s="12" t="s">
        <v>25</v>
      </c>
      <c r="D47" s="11" t="s">
        <v>138</v>
      </c>
      <c r="E47" s="14">
        <f>8112.7*0.22*6</f>
        <v>10708.764</v>
      </c>
      <c r="F47" s="11" t="s">
        <v>139</v>
      </c>
      <c r="G47" s="11"/>
    </row>
    <row r="48" spans="1:7" ht="75.75" thickBot="1">
      <c r="A48" s="10" t="s">
        <v>135</v>
      </c>
      <c r="B48" s="11" t="s">
        <v>136</v>
      </c>
      <c r="C48" s="12" t="s">
        <v>247</v>
      </c>
      <c r="D48" s="11" t="s">
        <v>136</v>
      </c>
      <c r="E48" s="11" t="s">
        <v>234</v>
      </c>
      <c r="F48" s="11" t="s">
        <v>137</v>
      </c>
      <c r="G48" s="11"/>
    </row>
    <row r="49" spans="1:7" ht="57" thickBot="1">
      <c r="A49" s="10"/>
      <c r="B49" s="11" t="s">
        <v>138</v>
      </c>
      <c r="C49" s="12" t="s">
        <v>25</v>
      </c>
      <c r="D49" s="11" t="s">
        <v>138</v>
      </c>
      <c r="E49" s="14">
        <f>8112.7*6*0.18</f>
        <v>8761.715999999999</v>
      </c>
      <c r="F49" s="11" t="s">
        <v>139</v>
      </c>
      <c r="G49" s="11"/>
    </row>
    <row r="50" spans="1:7" ht="94.5" thickBot="1">
      <c r="A50" s="10" t="s">
        <v>135</v>
      </c>
      <c r="B50" s="11" t="s">
        <v>136</v>
      </c>
      <c r="C50" s="12" t="s">
        <v>247</v>
      </c>
      <c r="D50" s="11" t="s">
        <v>136</v>
      </c>
      <c r="E50" s="11" t="s">
        <v>235</v>
      </c>
      <c r="F50" s="11" t="s">
        <v>137</v>
      </c>
      <c r="G50" s="11"/>
    </row>
    <row r="51" spans="1:7" ht="57" thickBot="1">
      <c r="A51" s="10"/>
      <c r="B51" s="11" t="s">
        <v>138</v>
      </c>
      <c r="C51" s="12" t="s">
        <v>25</v>
      </c>
      <c r="D51" s="11" t="s">
        <v>138</v>
      </c>
      <c r="E51" s="14">
        <f>8112.7*6*0.54</f>
        <v>26285.148</v>
      </c>
      <c r="F51" s="11" t="s">
        <v>139</v>
      </c>
      <c r="G51" s="11"/>
    </row>
    <row r="52" spans="1:7" ht="75.75" thickBot="1">
      <c r="A52" s="10" t="s">
        <v>135</v>
      </c>
      <c r="B52" s="11" t="s">
        <v>136</v>
      </c>
      <c r="C52" s="12" t="s">
        <v>247</v>
      </c>
      <c r="D52" s="11" t="s">
        <v>136</v>
      </c>
      <c r="E52" s="11" t="s">
        <v>236</v>
      </c>
      <c r="F52" s="11" t="s">
        <v>137</v>
      </c>
      <c r="G52" s="11"/>
    </row>
    <row r="53" spans="1:7" ht="57" thickBot="1">
      <c r="A53" s="10"/>
      <c r="B53" s="11" t="s">
        <v>138</v>
      </c>
      <c r="C53" s="12" t="s">
        <v>25</v>
      </c>
      <c r="D53" s="11" t="s">
        <v>138</v>
      </c>
      <c r="E53" s="14">
        <f>8112.7*0.01*6</f>
        <v>486.76199999999994</v>
      </c>
      <c r="F53" s="11" t="s">
        <v>139</v>
      </c>
      <c r="G53" s="11"/>
    </row>
    <row r="54" spans="1:7" ht="75.75" thickBot="1">
      <c r="A54" s="10" t="s">
        <v>135</v>
      </c>
      <c r="B54" s="11" t="s">
        <v>136</v>
      </c>
      <c r="C54" s="12" t="s">
        <v>247</v>
      </c>
      <c r="D54" s="11" t="s">
        <v>136</v>
      </c>
      <c r="E54" s="11" t="s">
        <v>237</v>
      </c>
      <c r="F54" s="11" t="s">
        <v>137</v>
      </c>
      <c r="G54" s="11"/>
    </row>
    <row r="55" spans="1:7" ht="57" thickBot="1">
      <c r="A55" s="10"/>
      <c r="B55" s="11" t="s">
        <v>138</v>
      </c>
      <c r="C55" s="12" t="s">
        <v>25</v>
      </c>
      <c r="D55" s="11" t="s">
        <v>138</v>
      </c>
      <c r="E55" s="11">
        <f>8112.7*6*0.44</f>
        <v>21417.528</v>
      </c>
      <c r="F55" s="11" t="s">
        <v>139</v>
      </c>
      <c r="G55" s="11"/>
    </row>
    <row r="56" spans="1:7" ht="75.75" thickBot="1">
      <c r="A56" s="10" t="s">
        <v>135</v>
      </c>
      <c r="B56" s="11" t="s">
        <v>136</v>
      </c>
      <c r="C56" s="12" t="s">
        <v>247</v>
      </c>
      <c r="D56" s="11" t="s">
        <v>136</v>
      </c>
      <c r="E56" s="11" t="s">
        <v>240</v>
      </c>
      <c r="F56" s="11" t="s">
        <v>137</v>
      </c>
      <c r="G56" s="11"/>
    </row>
    <row r="57" spans="1:7" ht="57" thickBot="1">
      <c r="A57" s="10"/>
      <c r="B57" s="11" t="s">
        <v>138</v>
      </c>
      <c r="C57" s="12" t="s">
        <v>25</v>
      </c>
      <c r="D57" s="11" t="s">
        <v>138</v>
      </c>
      <c r="E57" s="11">
        <f>8112.7*6*0.05</f>
        <v>2433.81</v>
      </c>
      <c r="F57" s="11" t="s">
        <v>139</v>
      </c>
      <c r="G57" s="11"/>
    </row>
    <row r="58" spans="1:7" ht="94.5" thickBot="1">
      <c r="A58" s="10" t="s">
        <v>135</v>
      </c>
      <c r="B58" s="11" t="s">
        <v>136</v>
      </c>
      <c r="C58" s="12" t="s">
        <v>247</v>
      </c>
      <c r="D58" s="11" t="s">
        <v>136</v>
      </c>
      <c r="E58" s="11" t="s">
        <v>238</v>
      </c>
      <c r="F58" s="11" t="s">
        <v>137</v>
      </c>
      <c r="G58" s="11"/>
    </row>
    <row r="59" spans="1:7" ht="57" thickBot="1">
      <c r="A59" s="10"/>
      <c r="B59" s="11" t="s">
        <v>138</v>
      </c>
      <c r="C59" s="12" t="s">
        <v>25</v>
      </c>
      <c r="D59" s="11" t="s">
        <v>138</v>
      </c>
      <c r="E59" s="14">
        <f>8112.7*6*0.46</f>
        <v>22391.052</v>
      </c>
      <c r="F59" s="11" t="s">
        <v>139</v>
      </c>
      <c r="G59" s="11"/>
    </row>
    <row r="60" spans="1:7" ht="94.5" thickBot="1">
      <c r="A60" s="10" t="s">
        <v>135</v>
      </c>
      <c r="B60" s="11" t="s">
        <v>136</v>
      </c>
      <c r="C60" s="12" t="s">
        <v>247</v>
      </c>
      <c r="D60" s="11" t="s">
        <v>136</v>
      </c>
      <c r="E60" s="11" t="s">
        <v>239</v>
      </c>
      <c r="F60" s="11" t="s">
        <v>137</v>
      </c>
      <c r="G60" s="11"/>
    </row>
    <row r="61" spans="1:7" ht="57" thickBot="1">
      <c r="A61" s="10"/>
      <c r="B61" s="11" t="s">
        <v>138</v>
      </c>
      <c r="C61" s="12" t="s">
        <v>25</v>
      </c>
      <c r="D61" s="11" t="s">
        <v>138</v>
      </c>
      <c r="E61" s="11">
        <f>8112.7*0.08*6</f>
        <v>3894.0959999999995</v>
      </c>
      <c r="F61" s="11" t="s">
        <v>139</v>
      </c>
      <c r="G61" s="11"/>
    </row>
    <row r="62" spans="1:7" ht="75.75" thickBot="1">
      <c r="A62" s="10" t="s">
        <v>135</v>
      </c>
      <c r="B62" s="11" t="s">
        <v>136</v>
      </c>
      <c r="C62" s="12" t="s">
        <v>247</v>
      </c>
      <c r="D62" s="11" t="s">
        <v>136</v>
      </c>
      <c r="E62" s="11" t="s">
        <v>241</v>
      </c>
      <c r="F62" s="11" t="s">
        <v>137</v>
      </c>
      <c r="G62" s="11"/>
    </row>
    <row r="63" spans="1:7" ht="57" thickBot="1">
      <c r="A63" s="10"/>
      <c r="B63" s="11" t="s">
        <v>138</v>
      </c>
      <c r="C63" s="12" t="s">
        <v>25</v>
      </c>
      <c r="D63" s="11" t="s">
        <v>138</v>
      </c>
      <c r="E63" s="14">
        <f>8112.7*6*0.17</f>
        <v>8274.954</v>
      </c>
      <c r="F63" s="11" t="s">
        <v>139</v>
      </c>
      <c r="G63" s="11"/>
    </row>
    <row r="64" spans="1:7" ht="113.25" thickBot="1">
      <c r="A64" s="10" t="s">
        <v>135</v>
      </c>
      <c r="B64" s="11" t="s">
        <v>136</v>
      </c>
      <c r="C64" s="12" t="s">
        <v>247</v>
      </c>
      <c r="D64" s="11" t="s">
        <v>136</v>
      </c>
      <c r="E64" s="11" t="s">
        <v>242</v>
      </c>
      <c r="F64" s="11" t="s">
        <v>137</v>
      </c>
      <c r="G64" s="11"/>
    </row>
    <row r="65" spans="1:7" ht="24.75" customHeight="1" thickBot="1">
      <c r="A65" s="10"/>
      <c r="B65" s="11" t="s">
        <v>138</v>
      </c>
      <c r="C65" s="12" t="s">
        <v>25</v>
      </c>
      <c r="D65" s="11" t="s">
        <v>138</v>
      </c>
      <c r="E65" s="14">
        <f>8112.7*6*0.17</f>
        <v>8274.954</v>
      </c>
      <c r="F65" s="11" t="s">
        <v>139</v>
      </c>
      <c r="G65" s="11"/>
    </row>
    <row r="66" spans="1:7" ht="94.5" thickBot="1">
      <c r="A66" s="10" t="s">
        <v>135</v>
      </c>
      <c r="B66" s="11" t="s">
        <v>136</v>
      </c>
      <c r="C66" s="12" t="s">
        <v>247</v>
      </c>
      <c r="D66" s="11" t="s">
        <v>136</v>
      </c>
      <c r="E66" s="11" t="s">
        <v>243</v>
      </c>
      <c r="F66" s="11" t="s">
        <v>137</v>
      </c>
      <c r="G66" s="11"/>
    </row>
    <row r="67" spans="1:7" ht="57" thickBot="1">
      <c r="A67" s="10"/>
      <c r="B67" s="11" t="s">
        <v>138</v>
      </c>
      <c r="C67" s="12" t="s">
        <v>25</v>
      </c>
      <c r="D67" s="11" t="s">
        <v>138</v>
      </c>
      <c r="E67" s="14">
        <f>8112.7*0.86*6</f>
        <v>41861.532</v>
      </c>
      <c r="F67" s="11" t="s">
        <v>139</v>
      </c>
      <c r="G67" s="11"/>
    </row>
    <row r="68" spans="1:7" ht="113.25" thickBot="1">
      <c r="A68" s="10" t="s">
        <v>135</v>
      </c>
      <c r="B68" s="11" t="s">
        <v>136</v>
      </c>
      <c r="C68" s="12" t="s">
        <v>247</v>
      </c>
      <c r="D68" s="11" t="s">
        <v>136</v>
      </c>
      <c r="E68" s="11" t="s">
        <v>244</v>
      </c>
      <c r="F68" s="11" t="s">
        <v>137</v>
      </c>
      <c r="G68" s="11"/>
    </row>
    <row r="69" spans="1:7" ht="57" thickBot="1">
      <c r="A69" s="10"/>
      <c r="B69" s="11" t="s">
        <v>138</v>
      </c>
      <c r="C69" s="12" t="s">
        <v>25</v>
      </c>
      <c r="D69" s="11" t="s">
        <v>138</v>
      </c>
      <c r="E69" s="14">
        <f>8112.7*6*0.03</f>
        <v>1460.2859999999998</v>
      </c>
      <c r="F69" s="11" t="s">
        <v>139</v>
      </c>
      <c r="G69" s="11"/>
    </row>
    <row r="70" spans="1:7" ht="75.75" thickBot="1">
      <c r="A70" s="10" t="s">
        <v>135</v>
      </c>
      <c r="B70" s="11" t="s">
        <v>136</v>
      </c>
      <c r="C70" s="12" t="s">
        <v>247</v>
      </c>
      <c r="D70" s="11" t="s">
        <v>136</v>
      </c>
      <c r="E70" s="11" t="s">
        <v>245</v>
      </c>
      <c r="F70" s="11" t="s">
        <v>137</v>
      </c>
      <c r="G70" s="11"/>
    </row>
    <row r="71" spans="1:7" ht="57" thickBot="1">
      <c r="A71" s="10"/>
      <c r="B71" s="11" t="s">
        <v>138</v>
      </c>
      <c r="C71" s="12" t="s">
        <v>25</v>
      </c>
      <c r="D71" s="11" t="s">
        <v>138</v>
      </c>
      <c r="E71" s="14">
        <f>8112.7*6*0.03</f>
        <v>1460.2859999999998</v>
      </c>
      <c r="F71" s="11" t="s">
        <v>139</v>
      </c>
      <c r="G71" s="11"/>
    </row>
    <row r="72" spans="1:7" ht="94.5" thickBot="1">
      <c r="A72" s="10" t="s">
        <v>135</v>
      </c>
      <c r="B72" s="11" t="s">
        <v>136</v>
      </c>
      <c r="C72" s="12" t="s">
        <v>246</v>
      </c>
      <c r="D72" s="11" t="s">
        <v>136</v>
      </c>
      <c r="E72" s="11" t="s">
        <v>248</v>
      </c>
      <c r="F72" s="11" t="s">
        <v>137</v>
      </c>
      <c r="G72" s="11"/>
    </row>
    <row r="73" spans="1:7" ht="57" thickBot="1">
      <c r="A73" s="10"/>
      <c r="B73" s="11" t="s">
        <v>138</v>
      </c>
      <c r="C73" s="12" t="s">
        <v>25</v>
      </c>
      <c r="D73" s="11" t="s">
        <v>138</v>
      </c>
      <c r="E73" s="14">
        <f>8112.7*0.57*6</f>
        <v>27745.433999999997</v>
      </c>
      <c r="F73" s="11" t="s">
        <v>139</v>
      </c>
      <c r="G73" s="11"/>
    </row>
    <row r="74" spans="1:7" ht="207" thickBot="1">
      <c r="A74" s="10" t="s">
        <v>135</v>
      </c>
      <c r="B74" s="11" t="s">
        <v>136</v>
      </c>
      <c r="C74" s="12" t="s">
        <v>249</v>
      </c>
      <c r="D74" s="11" t="s">
        <v>136</v>
      </c>
      <c r="E74" s="11" t="s">
        <v>250</v>
      </c>
      <c r="F74" s="11" t="s">
        <v>137</v>
      </c>
      <c r="G74" s="11"/>
    </row>
    <row r="75" spans="1:7" ht="57" thickBot="1">
      <c r="A75" s="10"/>
      <c r="B75" s="11" t="s">
        <v>138</v>
      </c>
      <c r="C75" s="12" t="s">
        <v>25</v>
      </c>
      <c r="D75" s="11" t="s">
        <v>138</v>
      </c>
      <c r="E75" s="14">
        <f>8112.7*1.425*6</f>
        <v>69363.58499999999</v>
      </c>
      <c r="F75" s="11" t="s">
        <v>139</v>
      </c>
      <c r="G75" s="11"/>
    </row>
    <row r="76" spans="1:7" ht="41.25" customHeight="1" thickBot="1">
      <c r="A76" s="10" t="s">
        <v>135</v>
      </c>
      <c r="B76" s="11" t="s">
        <v>136</v>
      </c>
      <c r="C76" s="12" t="s">
        <v>251</v>
      </c>
      <c r="D76" s="11" t="s">
        <v>136</v>
      </c>
      <c r="E76" s="11" t="s">
        <v>253</v>
      </c>
      <c r="F76" s="11" t="s">
        <v>137</v>
      </c>
      <c r="G76" s="11"/>
    </row>
    <row r="77" spans="1:7" ht="57" thickBot="1">
      <c r="A77" s="10"/>
      <c r="B77" s="11" t="s">
        <v>138</v>
      </c>
      <c r="C77" s="12" t="s">
        <v>25</v>
      </c>
      <c r="D77" s="11" t="s">
        <v>138</v>
      </c>
      <c r="E77" s="14">
        <f>8112.7*0.76*6</f>
        <v>36993.912</v>
      </c>
      <c r="F77" s="11" t="s">
        <v>139</v>
      </c>
      <c r="G77" s="11"/>
    </row>
    <row r="78" spans="1:7" ht="188.25" thickBot="1">
      <c r="A78" s="10" t="s">
        <v>135</v>
      </c>
      <c r="B78" s="11" t="s">
        <v>136</v>
      </c>
      <c r="C78" s="12" t="s">
        <v>252</v>
      </c>
      <c r="D78" s="11" t="s">
        <v>136</v>
      </c>
      <c r="E78" s="11" t="s">
        <v>254</v>
      </c>
      <c r="F78" s="11" t="s">
        <v>137</v>
      </c>
      <c r="G78" s="11"/>
    </row>
    <row r="79" spans="1:7" ht="57" thickBot="1">
      <c r="A79" s="10"/>
      <c r="B79" s="11" t="s">
        <v>138</v>
      </c>
      <c r="C79" s="12" t="s">
        <v>25</v>
      </c>
      <c r="D79" s="11" t="s">
        <v>138</v>
      </c>
      <c r="E79" s="14">
        <f>8112.7*0.5*6</f>
        <v>24338.1</v>
      </c>
      <c r="F79" s="11" t="s">
        <v>139</v>
      </c>
      <c r="G79" s="11"/>
    </row>
    <row r="80" spans="1:7" ht="282" thickBot="1">
      <c r="A80" s="10" t="s">
        <v>135</v>
      </c>
      <c r="B80" s="11" t="s">
        <v>136</v>
      </c>
      <c r="C80" s="12" t="s">
        <v>255</v>
      </c>
      <c r="D80" s="11" t="s">
        <v>136</v>
      </c>
      <c r="E80" s="11" t="s">
        <v>256</v>
      </c>
      <c r="F80" s="11" t="s">
        <v>137</v>
      </c>
      <c r="G80" s="11"/>
    </row>
    <row r="81" spans="1:7" ht="57" thickBot="1">
      <c r="A81" s="10"/>
      <c r="B81" s="11" t="s">
        <v>138</v>
      </c>
      <c r="C81" s="12" t="s">
        <v>25</v>
      </c>
      <c r="D81" s="11" t="s">
        <v>138</v>
      </c>
      <c r="E81" s="14">
        <f>8112.7*2.12*6</f>
        <v>103193.544</v>
      </c>
      <c r="F81" s="11" t="s">
        <v>139</v>
      </c>
      <c r="G81" s="11"/>
    </row>
    <row r="82" spans="1:7" ht="225.75" thickBot="1">
      <c r="A82" s="10" t="s">
        <v>135</v>
      </c>
      <c r="B82" s="11" t="s">
        <v>136</v>
      </c>
      <c r="C82" s="12" t="s">
        <v>257</v>
      </c>
      <c r="D82" s="11" t="s">
        <v>136</v>
      </c>
      <c r="E82" s="11" t="s">
        <v>258</v>
      </c>
      <c r="F82" s="11" t="s">
        <v>137</v>
      </c>
      <c r="G82" s="11"/>
    </row>
    <row r="83" spans="1:7" ht="24.75" customHeight="1" thickBot="1">
      <c r="A83" s="10"/>
      <c r="B83" s="11" t="s">
        <v>138</v>
      </c>
      <c r="C83" s="12" t="s">
        <v>25</v>
      </c>
      <c r="D83" s="11" t="s">
        <v>138</v>
      </c>
      <c r="E83" s="14">
        <f>8112.7*3.93*6</f>
        <v>191297.46600000001</v>
      </c>
      <c r="F83" s="11" t="s">
        <v>139</v>
      </c>
      <c r="G83" s="11"/>
    </row>
    <row r="84" spans="1:7" ht="169.5" thickBot="1">
      <c r="A84" s="10" t="s">
        <v>135</v>
      </c>
      <c r="B84" s="11" t="s">
        <v>136</v>
      </c>
      <c r="C84" s="12" t="s">
        <v>267</v>
      </c>
      <c r="D84" s="11" t="s">
        <v>136</v>
      </c>
      <c r="E84" s="11" t="s">
        <v>268</v>
      </c>
      <c r="F84" s="11" t="s">
        <v>137</v>
      </c>
      <c r="G84" s="11"/>
    </row>
    <row r="85" spans="1:7" ht="24.75" customHeight="1" thickBot="1">
      <c r="A85" s="10"/>
      <c r="B85" s="11" t="s">
        <v>138</v>
      </c>
      <c r="C85" s="12" t="s">
        <v>25</v>
      </c>
      <c r="D85" s="11" t="s">
        <v>138</v>
      </c>
      <c r="E85" s="14">
        <f>8112.7*0.58*6</f>
        <v>28232.196</v>
      </c>
      <c r="F85" s="11" t="s">
        <v>139</v>
      </c>
      <c r="G85" s="14"/>
    </row>
    <row r="86" spans="1:7" ht="24.75" customHeight="1" thickBot="1">
      <c r="A86" s="39" t="s">
        <v>140</v>
      </c>
      <c r="B86" s="40"/>
      <c r="C86" s="40"/>
      <c r="D86" s="40"/>
      <c r="E86" s="40"/>
      <c r="F86" s="40"/>
      <c r="G86" s="41"/>
    </row>
    <row r="87" spans="1:7" ht="24.75" customHeight="1" thickBot="1">
      <c r="A87" s="10" t="s">
        <v>141</v>
      </c>
      <c r="B87" s="11" t="s">
        <v>142</v>
      </c>
      <c r="C87" s="12" t="s">
        <v>247</v>
      </c>
      <c r="D87" s="11" t="s">
        <v>142</v>
      </c>
      <c r="E87" s="12" t="s">
        <v>260</v>
      </c>
      <c r="F87" s="11" t="s">
        <v>143</v>
      </c>
      <c r="G87" s="11"/>
    </row>
    <row r="88" spans="1:7" ht="24.75" customHeight="1" thickBot="1">
      <c r="A88" s="10" t="s">
        <v>144</v>
      </c>
      <c r="B88" s="11" t="s">
        <v>145</v>
      </c>
      <c r="C88" s="12" t="s">
        <v>259</v>
      </c>
      <c r="D88" s="11" t="s">
        <v>145</v>
      </c>
      <c r="E88" s="12" t="s">
        <v>261</v>
      </c>
      <c r="F88" s="11" t="s">
        <v>146</v>
      </c>
      <c r="G88" s="11" t="s">
        <v>147</v>
      </c>
    </row>
    <row r="89" spans="1:7" ht="67.5" customHeight="1" thickBot="1">
      <c r="A89" s="10" t="s">
        <v>148</v>
      </c>
      <c r="B89" s="11" t="s">
        <v>4</v>
      </c>
      <c r="C89" s="12" t="s">
        <v>25</v>
      </c>
      <c r="D89" s="11" t="s">
        <v>4</v>
      </c>
      <c r="E89" s="12" t="s">
        <v>25</v>
      </c>
      <c r="F89" s="11" t="s">
        <v>149</v>
      </c>
      <c r="G89" s="11" t="s">
        <v>147</v>
      </c>
    </row>
    <row r="90" spans="1:7" ht="71.25" customHeight="1" thickBot="1">
      <c r="A90" s="10" t="s">
        <v>150</v>
      </c>
      <c r="B90" s="11" t="s">
        <v>151</v>
      </c>
      <c r="C90" s="12">
        <v>5.5</v>
      </c>
      <c r="D90" s="11" t="s">
        <v>151</v>
      </c>
      <c r="E90" s="12">
        <v>0.57</v>
      </c>
      <c r="F90" s="11" t="s">
        <v>152</v>
      </c>
      <c r="G90" s="11" t="s">
        <v>147</v>
      </c>
    </row>
    <row r="91" spans="1:7" ht="57" thickBot="1">
      <c r="A91" s="10" t="s">
        <v>141</v>
      </c>
      <c r="B91" s="11" t="s">
        <v>142</v>
      </c>
      <c r="C91" s="12" t="s">
        <v>270</v>
      </c>
      <c r="D91" s="11" t="s">
        <v>142</v>
      </c>
      <c r="E91" s="11" t="s">
        <v>263</v>
      </c>
      <c r="F91" s="11" t="s">
        <v>146</v>
      </c>
      <c r="G91" s="11"/>
    </row>
    <row r="92" spans="1:7" ht="57" thickBot="1">
      <c r="A92" s="10" t="s">
        <v>144</v>
      </c>
      <c r="B92" s="11" t="s">
        <v>145</v>
      </c>
      <c r="C92" s="12" t="s">
        <v>262</v>
      </c>
      <c r="D92" s="11" t="s">
        <v>145</v>
      </c>
      <c r="E92" s="12" t="s">
        <v>259</v>
      </c>
      <c r="F92" s="11" t="s">
        <v>149</v>
      </c>
      <c r="G92" s="11"/>
    </row>
    <row r="93" spans="1:7" ht="38.25" thickBot="1">
      <c r="A93" s="10" t="s">
        <v>148</v>
      </c>
      <c r="B93" s="11" t="s">
        <v>4</v>
      </c>
      <c r="C93" s="12" t="s">
        <v>25</v>
      </c>
      <c r="D93" s="11" t="s">
        <v>4</v>
      </c>
      <c r="E93" s="12" t="s">
        <v>25</v>
      </c>
      <c r="F93" s="11" t="s">
        <v>146</v>
      </c>
      <c r="G93" s="11"/>
    </row>
    <row r="94" spans="1:7" ht="57" thickBot="1">
      <c r="A94" s="10" t="s">
        <v>150</v>
      </c>
      <c r="B94" s="11" t="s">
        <v>151</v>
      </c>
      <c r="C94" s="12">
        <v>0.76</v>
      </c>
      <c r="D94" s="11" t="s">
        <v>151</v>
      </c>
      <c r="E94" s="12">
        <v>0.5</v>
      </c>
      <c r="F94" s="11" t="s">
        <v>149</v>
      </c>
      <c r="G94" s="11"/>
    </row>
    <row r="95" spans="1:7" ht="57" thickBot="1">
      <c r="A95" s="10" t="s">
        <v>141</v>
      </c>
      <c r="B95" s="11" t="s">
        <v>142</v>
      </c>
      <c r="C95" s="12" t="s">
        <v>255</v>
      </c>
      <c r="D95" s="11" t="s">
        <v>142</v>
      </c>
      <c r="E95" s="11" t="s">
        <v>265</v>
      </c>
      <c r="F95" s="11" t="s">
        <v>146</v>
      </c>
      <c r="G95" s="11"/>
    </row>
    <row r="96" spans="1:7" ht="57" thickBot="1">
      <c r="A96" s="10" t="s">
        <v>144</v>
      </c>
      <c r="B96" s="11" t="s">
        <v>145</v>
      </c>
      <c r="C96" s="12" t="s">
        <v>264</v>
      </c>
      <c r="D96" s="11" t="s">
        <v>145</v>
      </c>
      <c r="E96" s="12" t="s">
        <v>261</v>
      </c>
      <c r="F96" s="11" t="s">
        <v>149</v>
      </c>
      <c r="G96" s="11"/>
    </row>
    <row r="97" spans="1:7" ht="38.25" thickBot="1">
      <c r="A97" s="10" t="s">
        <v>148</v>
      </c>
      <c r="B97" s="11" t="s">
        <v>4</v>
      </c>
      <c r="C97" s="12" t="s">
        <v>25</v>
      </c>
      <c r="D97" s="11" t="s">
        <v>4</v>
      </c>
      <c r="E97" s="12" t="s">
        <v>25</v>
      </c>
      <c r="F97" s="11" t="s">
        <v>146</v>
      </c>
      <c r="G97" s="11"/>
    </row>
    <row r="98" spans="1:7" ht="57" thickBot="1">
      <c r="A98" s="10" t="s">
        <v>150</v>
      </c>
      <c r="B98" s="11" t="s">
        <v>151</v>
      </c>
      <c r="C98" s="12">
        <v>2.12</v>
      </c>
      <c r="D98" s="11" t="s">
        <v>151</v>
      </c>
      <c r="E98" s="12">
        <v>3.93</v>
      </c>
      <c r="F98" s="11" t="s">
        <v>149</v>
      </c>
      <c r="G98" s="11"/>
    </row>
    <row r="99" spans="1:7" ht="57" thickBot="1">
      <c r="A99" s="10" t="s">
        <v>141</v>
      </c>
      <c r="B99" s="11" t="s">
        <v>142</v>
      </c>
      <c r="C99" s="12" t="s">
        <v>230</v>
      </c>
      <c r="D99" s="11" t="s">
        <v>142</v>
      </c>
      <c r="E99" s="12" t="s">
        <v>267</v>
      </c>
      <c r="F99" s="11" t="s">
        <v>146</v>
      </c>
      <c r="G99" s="11"/>
    </row>
    <row r="100" spans="1:7" ht="57" thickBot="1">
      <c r="A100" s="10" t="s">
        <v>144</v>
      </c>
      <c r="B100" s="11" t="s">
        <v>145</v>
      </c>
      <c r="C100" s="12" t="s">
        <v>266</v>
      </c>
      <c r="D100" s="11" t="s">
        <v>145</v>
      </c>
      <c r="E100" s="12" t="s">
        <v>259</v>
      </c>
      <c r="F100" s="11" t="s">
        <v>149</v>
      </c>
      <c r="G100" s="11"/>
    </row>
    <row r="101" spans="1:7" ht="38.25" thickBot="1">
      <c r="A101" s="10" t="s">
        <v>148</v>
      </c>
      <c r="B101" s="11" t="s">
        <v>4</v>
      </c>
      <c r="C101" s="12" t="s">
        <v>25</v>
      </c>
      <c r="D101" s="11" t="s">
        <v>4</v>
      </c>
      <c r="E101" s="12" t="s">
        <v>25</v>
      </c>
      <c r="F101" s="11" t="s">
        <v>146</v>
      </c>
      <c r="G101" s="11"/>
    </row>
    <row r="102" spans="1:7" ht="57" thickBot="1">
      <c r="A102" s="10" t="s">
        <v>150</v>
      </c>
      <c r="B102" s="11" t="s">
        <v>151</v>
      </c>
      <c r="C102" s="12">
        <v>3.43</v>
      </c>
      <c r="D102" s="11" t="s">
        <v>151</v>
      </c>
      <c r="E102" s="12">
        <v>0.58</v>
      </c>
      <c r="F102" s="11" t="s">
        <v>149</v>
      </c>
      <c r="G102" s="11"/>
    </row>
    <row r="103" spans="1:7" ht="19.5" thickBot="1">
      <c r="A103" s="26" t="s">
        <v>153</v>
      </c>
      <c r="B103" s="27"/>
      <c r="C103" s="27"/>
      <c r="D103" s="27"/>
      <c r="E103" s="27"/>
      <c r="F103" s="27"/>
      <c r="G103" s="28"/>
    </row>
    <row r="104" spans="1:7" ht="150.75" thickBot="1">
      <c r="A104" s="3" t="s">
        <v>154</v>
      </c>
      <c r="B104" s="4" t="s">
        <v>155</v>
      </c>
      <c r="C104" s="2" t="s">
        <v>156</v>
      </c>
      <c r="D104" s="4" t="s">
        <v>155</v>
      </c>
      <c r="E104" s="4">
        <v>0</v>
      </c>
      <c r="F104" s="4" t="s">
        <v>157</v>
      </c>
      <c r="G104" s="4"/>
    </row>
    <row r="105" spans="1:7" ht="132" thickBot="1">
      <c r="A105" s="3" t="s">
        <v>158</v>
      </c>
      <c r="B105" s="4" t="s">
        <v>159</v>
      </c>
      <c r="C105" s="2" t="s">
        <v>156</v>
      </c>
      <c r="D105" s="4" t="s">
        <v>159</v>
      </c>
      <c r="E105" s="4">
        <v>0</v>
      </c>
      <c r="F105" s="4" t="s">
        <v>160</v>
      </c>
      <c r="G105" s="4"/>
    </row>
    <row r="106" spans="1:7" ht="150.75" thickBot="1">
      <c r="A106" s="3" t="s">
        <v>161</v>
      </c>
      <c r="B106" s="4" t="s">
        <v>162</v>
      </c>
      <c r="C106" s="2" t="s">
        <v>156</v>
      </c>
      <c r="D106" s="4" t="s">
        <v>162</v>
      </c>
      <c r="E106" s="4">
        <v>0</v>
      </c>
      <c r="F106" s="4" t="s">
        <v>163</v>
      </c>
      <c r="G106" s="4"/>
    </row>
    <row r="107" spans="1:7" ht="150.75" thickBot="1">
      <c r="A107" s="3" t="s">
        <v>164</v>
      </c>
      <c r="B107" s="4" t="s">
        <v>165</v>
      </c>
      <c r="C107" s="2" t="s">
        <v>25</v>
      </c>
      <c r="D107" s="4" t="s">
        <v>165</v>
      </c>
      <c r="E107" s="4">
        <v>0</v>
      </c>
      <c r="F107" s="4" t="s">
        <v>166</v>
      </c>
      <c r="G107" s="4"/>
    </row>
    <row r="108" spans="1:7" ht="24.75" customHeight="1" thickBot="1">
      <c r="A108" s="26" t="s">
        <v>167</v>
      </c>
      <c r="B108" s="27"/>
      <c r="C108" s="27"/>
      <c r="D108" s="27"/>
      <c r="E108" s="27"/>
      <c r="F108" s="27"/>
      <c r="G108" s="28"/>
    </row>
    <row r="109" spans="1:7" ht="188.25" thickBot="1">
      <c r="A109" s="3" t="s">
        <v>168</v>
      </c>
      <c r="B109" s="4" t="s">
        <v>88</v>
      </c>
      <c r="C109" s="2" t="s">
        <v>25</v>
      </c>
      <c r="D109" s="4" t="s">
        <v>88</v>
      </c>
      <c r="E109" s="4">
        <v>0</v>
      </c>
      <c r="F109" s="4" t="s">
        <v>169</v>
      </c>
      <c r="G109" s="4"/>
    </row>
    <row r="110" spans="1:7" ht="207" thickBot="1">
      <c r="A110" s="3" t="s">
        <v>170</v>
      </c>
      <c r="B110" s="4" t="s">
        <v>90</v>
      </c>
      <c r="C110" s="2" t="s">
        <v>25</v>
      </c>
      <c r="D110" s="4" t="s">
        <v>90</v>
      </c>
      <c r="E110" s="4">
        <v>0</v>
      </c>
      <c r="F110" s="4" t="s">
        <v>171</v>
      </c>
      <c r="G110" s="4"/>
    </row>
    <row r="111" spans="1:7" ht="207" thickBot="1">
      <c r="A111" s="3" t="s">
        <v>172</v>
      </c>
      <c r="B111" s="4" t="s">
        <v>92</v>
      </c>
      <c r="C111" s="2" t="s">
        <v>25</v>
      </c>
      <c r="D111" s="4" t="s">
        <v>92</v>
      </c>
      <c r="E111" s="4">
        <v>0</v>
      </c>
      <c r="F111" s="4" t="s">
        <v>173</v>
      </c>
      <c r="G111" s="4"/>
    </row>
    <row r="112" spans="1:7" ht="169.5" thickBot="1">
      <c r="A112" s="3" t="s">
        <v>174</v>
      </c>
      <c r="B112" s="4" t="s">
        <v>126</v>
      </c>
      <c r="C112" s="2" t="s">
        <v>25</v>
      </c>
      <c r="D112" s="4" t="s">
        <v>126</v>
      </c>
      <c r="E112" s="4">
        <v>0</v>
      </c>
      <c r="F112" s="4" t="s">
        <v>175</v>
      </c>
      <c r="G112" s="4"/>
    </row>
    <row r="113" spans="1:7" ht="188.25" thickBot="1">
      <c r="A113" s="3" t="s">
        <v>176</v>
      </c>
      <c r="B113" s="4" t="s">
        <v>129</v>
      </c>
      <c r="C113" s="2" t="s">
        <v>25</v>
      </c>
      <c r="D113" s="4" t="s">
        <v>129</v>
      </c>
      <c r="E113" s="4">
        <v>0</v>
      </c>
      <c r="F113" s="4" t="s">
        <v>177</v>
      </c>
      <c r="G113" s="4"/>
    </row>
    <row r="114" spans="1:7" ht="169.5" thickBot="1">
      <c r="A114" s="3" t="s">
        <v>178</v>
      </c>
      <c r="B114" s="4" t="s">
        <v>132</v>
      </c>
      <c r="C114" s="2" t="s">
        <v>25</v>
      </c>
      <c r="D114" s="4" t="s">
        <v>132</v>
      </c>
      <c r="E114" s="4">
        <v>0</v>
      </c>
      <c r="F114" s="4" t="s">
        <v>179</v>
      </c>
      <c r="G114" s="4"/>
    </row>
    <row r="115" spans="1:7" ht="24.75" customHeight="1" thickBot="1">
      <c r="A115" s="42" t="s">
        <v>180</v>
      </c>
      <c r="B115" s="43"/>
      <c r="C115" s="43"/>
      <c r="D115" s="43"/>
      <c r="E115" s="43"/>
      <c r="F115" s="43"/>
      <c r="G115" s="44"/>
    </row>
    <row r="116" spans="1:7" ht="38.25" thickBot="1">
      <c r="A116" s="3" t="s">
        <v>181</v>
      </c>
      <c r="B116" s="4" t="s">
        <v>182</v>
      </c>
      <c r="C116" s="2" t="s">
        <v>11</v>
      </c>
      <c r="D116" s="4" t="s">
        <v>182</v>
      </c>
      <c r="E116" s="12" t="s">
        <v>214</v>
      </c>
      <c r="F116" s="4" t="s">
        <v>183</v>
      </c>
      <c r="G116" s="4"/>
    </row>
    <row r="117" spans="1:7" ht="57" thickBot="1">
      <c r="A117" s="3" t="s">
        <v>184</v>
      </c>
      <c r="B117" s="4" t="s">
        <v>4</v>
      </c>
      <c r="C117" s="2" t="s">
        <v>11</v>
      </c>
      <c r="D117" s="4" t="s">
        <v>4</v>
      </c>
      <c r="E117" s="12" t="s">
        <v>215</v>
      </c>
      <c r="F117" s="4" t="s">
        <v>185</v>
      </c>
      <c r="G117" s="4"/>
    </row>
    <row r="118" spans="1:7" ht="113.25" thickBot="1">
      <c r="A118" s="3" t="s">
        <v>186</v>
      </c>
      <c r="B118" s="4" t="s">
        <v>187</v>
      </c>
      <c r="C118" s="2" t="s">
        <v>188</v>
      </c>
      <c r="D118" s="4" t="s">
        <v>187</v>
      </c>
      <c r="E118" s="11">
        <f>5674.65+286.96</f>
        <v>5961.61</v>
      </c>
      <c r="F118" s="4" t="s">
        <v>189</v>
      </c>
      <c r="G118" s="4"/>
    </row>
    <row r="119" spans="1:7" ht="94.5" thickBot="1">
      <c r="A119" s="3" t="s">
        <v>190</v>
      </c>
      <c r="B119" s="4" t="s">
        <v>191</v>
      </c>
      <c r="C119" s="2" t="s">
        <v>25</v>
      </c>
      <c r="D119" s="4" t="s">
        <v>191</v>
      </c>
      <c r="E119" s="14">
        <f>E118*17.83</f>
        <v>106295.50629999998</v>
      </c>
      <c r="F119" s="4" t="s">
        <v>192</v>
      </c>
      <c r="G119" s="4"/>
    </row>
    <row r="120" spans="1:7" ht="113.25" thickBot="1">
      <c r="A120" s="3" t="s">
        <v>193</v>
      </c>
      <c r="B120" s="4" t="s">
        <v>194</v>
      </c>
      <c r="C120" s="2" t="s">
        <v>25</v>
      </c>
      <c r="D120" s="4" t="s">
        <v>194</v>
      </c>
      <c r="E120" s="11">
        <v>80181.9</v>
      </c>
      <c r="F120" s="4" t="s">
        <v>195</v>
      </c>
      <c r="G120" s="4"/>
    </row>
    <row r="121" spans="1:7" ht="113.25" thickBot="1">
      <c r="A121" s="3" t="s">
        <v>196</v>
      </c>
      <c r="B121" s="4" t="s">
        <v>197</v>
      </c>
      <c r="C121" s="2" t="s">
        <v>25</v>
      </c>
      <c r="D121" s="4" t="s">
        <v>197</v>
      </c>
      <c r="E121" s="14">
        <f>E119-E120</f>
        <v>26113.606299999985</v>
      </c>
      <c r="F121" s="4" t="s">
        <v>198</v>
      </c>
      <c r="G121" s="4"/>
    </row>
    <row r="122" spans="1:7" ht="150.75" thickBot="1">
      <c r="A122" s="3" t="s">
        <v>199</v>
      </c>
      <c r="B122" s="4" t="s">
        <v>200</v>
      </c>
      <c r="C122" s="2" t="s">
        <v>25</v>
      </c>
      <c r="D122" s="4" t="s">
        <v>200</v>
      </c>
      <c r="E122" s="14">
        <f>E119</f>
        <v>106295.50629999998</v>
      </c>
      <c r="F122" s="4" t="s">
        <v>201</v>
      </c>
      <c r="G122" s="4"/>
    </row>
    <row r="123" spans="1:7" ht="150.75" thickBot="1">
      <c r="A123" s="3" t="s">
        <v>202</v>
      </c>
      <c r="B123" s="4" t="s">
        <v>203</v>
      </c>
      <c r="C123" s="2" t="s">
        <v>25</v>
      </c>
      <c r="D123" s="4" t="s">
        <v>203</v>
      </c>
      <c r="E123" s="14">
        <f>E122-E124</f>
        <v>87698.16629999998</v>
      </c>
      <c r="F123" s="4" t="s">
        <v>204</v>
      </c>
      <c r="G123" s="4"/>
    </row>
    <row r="124" spans="1:7" ht="188.25" thickBot="1">
      <c r="A124" s="3" t="s">
        <v>205</v>
      </c>
      <c r="B124" s="4" t="s">
        <v>206</v>
      </c>
      <c r="C124" s="2" t="s">
        <v>25</v>
      </c>
      <c r="D124" s="4" t="s">
        <v>206</v>
      </c>
      <c r="E124" s="14">
        <v>18597.34</v>
      </c>
      <c r="F124" s="4" t="s">
        <v>207</v>
      </c>
      <c r="G124" s="4"/>
    </row>
    <row r="125" spans="1:7" ht="150.75" thickBot="1">
      <c r="A125" s="3" t="s">
        <v>208</v>
      </c>
      <c r="B125" s="4" t="s">
        <v>209</v>
      </c>
      <c r="C125" s="2" t="s">
        <v>25</v>
      </c>
      <c r="D125" s="4" t="s">
        <v>209</v>
      </c>
      <c r="E125" s="11">
        <v>0</v>
      </c>
      <c r="F125" s="4" t="s">
        <v>210</v>
      </c>
      <c r="G125" s="4"/>
    </row>
    <row r="126" spans="1:7" ht="38.25" thickBot="1">
      <c r="A126" s="3" t="s">
        <v>181</v>
      </c>
      <c r="B126" s="4" t="s">
        <v>182</v>
      </c>
      <c r="C126" s="2" t="s">
        <v>11</v>
      </c>
      <c r="D126" s="4" t="s">
        <v>182</v>
      </c>
      <c r="E126" s="12" t="s">
        <v>216</v>
      </c>
      <c r="F126" s="4" t="s">
        <v>183</v>
      </c>
      <c r="G126" s="4"/>
    </row>
    <row r="127" spans="1:7" ht="57" thickBot="1">
      <c r="A127" s="3" t="s">
        <v>184</v>
      </c>
      <c r="B127" s="4" t="s">
        <v>4</v>
      </c>
      <c r="C127" s="2" t="s">
        <v>11</v>
      </c>
      <c r="D127" s="4" t="s">
        <v>4</v>
      </c>
      <c r="E127" s="12" t="s">
        <v>215</v>
      </c>
      <c r="F127" s="4" t="s">
        <v>185</v>
      </c>
      <c r="G127" s="4"/>
    </row>
    <row r="128" spans="1:7" ht="113.25" thickBot="1">
      <c r="A128" s="3" t="s">
        <v>186</v>
      </c>
      <c r="B128" s="4" t="s">
        <v>187</v>
      </c>
      <c r="C128" s="2" t="s">
        <v>188</v>
      </c>
      <c r="D128" s="4" t="s">
        <v>187</v>
      </c>
      <c r="E128" s="11">
        <v>8983.52</v>
      </c>
      <c r="F128" s="4" t="s">
        <v>189</v>
      </c>
      <c r="G128" s="4"/>
    </row>
    <row r="129" spans="1:7" ht="94.5" thickBot="1">
      <c r="A129" s="3" t="s">
        <v>190</v>
      </c>
      <c r="B129" s="4" t="s">
        <v>191</v>
      </c>
      <c r="C129" s="2" t="s">
        <v>25</v>
      </c>
      <c r="D129" s="4" t="s">
        <v>191</v>
      </c>
      <c r="E129" s="14">
        <f>E128*9.65</f>
        <v>86690.96800000001</v>
      </c>
      <c r="F129" s="4" t="s">
        <v>192</v>
      </c>
      <c r="G129" s="4"/>
    </row>
    <row r="130" spans="1:7" ht="113.25" thickBot="1">
      <c r="A130" s="3" t="s">
        <v>193</v>
      </c>
      <c r="B130" s="4" t="s">
        <v>194</v>
      </c>
      <c r="C130" s="2" t="s">
        <v>25</v>
      </c>
      <c r="D130" s="4" t="s">
        <v>194</v>
      </c>
      <c r="E130" s="11">
        <v>69536.17</v>
      </c>
      <c r="F130" s="4" t="s">
        <v>195</v>
      </c>
      <c r="G130" s="4"/>
    </row>
    <row r="131" spans="1:7" ht="113.25" thickBot="1">
      <c r="A131" s="3" t="s">
        <v>196</v>
      </c>
      <c r="B131" s="4" t="s">
        <v>197</v>
      </c>
      <c r="C131" s="2" t="s">
        <v>25</v>
      </c>
      <c r="D131" s="4" t="s">
        <v>197</v>
      </c>
      <c r="E131" s="14">
        <f>E129-E130</f>
        <v>17154.79800000001</v>
      </c>
      <c r="F131" s="4" t="s">
        <v>198</v>
      </c>
      <c r="G131" s="4"/>
    </row>
    <row r="132" spans="1:7" ht="150.75" thickBot="1">
      <c r="A132" s="3" t="s">
        <v>199</v>
      </c>
      <c r="B132" s="4" t="s">
        <v>200</v>
      </c>
      <c r="C132" s="2" t="s">
        <v>25</v>
      </c>
      <c r="D132" s="4" t="s">
        <v>200</v>
      </c>
      <c r="E132" s="14">
        <f>E129</f>
        <v>86690.96800000001</v>
      </c>
      <c r="F132" s="4" t="s">
        <v>201</v>
      </c>
      <c r="G132" s="4"/>
    </row>
    <row r="133" spans="1:7" ht="150.75" thickBot="1">
      <c r="A133" s="3" t="s">
        <v>202</v>
      </c>
      <c r="B133" s="4" t="s">
        <v>203</v>
      </c>
      <c r="C133" s="2" t="s">
        <v>25</v>
      </c>
      <c r="D133" s="4" t="s">
        <v>203</v>
      </c>
      <c r="E133" s="14">
        <f>E132-E134</f>
        <v>67939.48800000001</v>
      </c>
      <c r="F133" s="4" t="s">
        <v>204</v>
      </c>
      <c r="G133" s="4"/>
    </row>
    <row r="134" spans="1:7" ht="188.25" thickBot="1">
      <c r="A134" s="3" t="s">
        <v>205</v>
      </c>
      <c r="B134" s="4" t="s">
        <v>206</v>
      </c>
      <c r="C134" s="2" t="s">
        <v>25</v>
      </c>
      <c r="D134" s="4" t="s">
        <v>206</v>
      </c>
      <c r="E134" s="11">
        <f>10067.91+8683.57</f>
        <v>18751.48</v>
      </c>
      <c r="F134" s="4" t="s">
        <v>207</v>
      </c>
      <c r="G134" s="4"/>
    </row>
    <row r="135" spans="1:7" ht="150.75" thickBot="1">
      <c r="A135" s="3" t="s">
        <v>208</v>
      </c>
      <c r="B135" s="4" t="s">
        <v>209</v>
      </c>
      <c r="C135" s="2" t="s">
        <v>25</v>
      </c>
      <c r="D135" s="4" t="s">
        <v>209</v>
      </c>
      <c r="E135" s="11">
        <v>0</v>
      </c>
      <c r="F135" s="4" t="s">
        <v>210</v>
      </c>
      <c r="G135" s="4"/>
    </row>
    <row r="136" spans="1:7" ht="38.25" thickBot="1">
      <c r="A136" s="3" t="s">
        <v>181</v>
      </c>
      <c r="B136" s="4" t="s">
        <v>182</v>
      </c>
      <c r="C136" s="2" t="s">
        <v>11</v>
      </c>
      <c r="D136" s="4" t="s">
        <v>182</v>
      </c>
      <c r="E136" s="12" t="s">
        <v>217</v>
      </c>
      <c r="F136" s="4" t="s">
        <v>183</v>
      </c>
      <c r="G136" s="4"/>
    </row>
    <row r="137" spans="1:7" ht="57" thickBot="1">
      <c r="A137" s="3" t="s">
        <v>184</v>
      </c>
      <c r="B137" s="4" t="s">
        <v>4</v>
      </c>
      <c r="C137" s="2" t="s">
        <v>11</v>
      </c>
      <c r="D137" s="4" t="s">
        <v>4</v>
      </c>
      <c r="E137" s="12" t="s">
        <v>218</v>
      </c>
      <c r="F137" s="4" t="s">
        <v>185</v>
      </c>
      <c r="G137" s="4"/>
    </row>
    <row r="138" spans="1:7" ht="113.25" thickBot="1">
      <c r="A138" s="3" t="s">
        <v>186</v>
      </c>
      <c r="B138" s="4" t="s">
        <v>187</v>
      </c>
      <c r="C138" s="2" t="s">
        <v>188</v>
      </c>
      <c r="D138" s="4" t="s">
        <v>187</v>
      </c>
      <c r="E138" s="11">
        <f>98307.41+9119.37</f>
        <v>107426.78</v>
      </c>
      <c r="F138" s="4" t="s">
        <v>189</v>
      </c>
      <c r="G138" s="4"/>
    </row>
    <row r="139" spans="1:7" ht="94.5" thickBot="1">
      <c r="A139" s="3" t="s">
        <v>190</v>
      </c>
      <c r="B139" s="4" t="s">
        <v>191</v>
      </c>
      <c r="C139" s="2" t="s">
        <v>25</v>
      </c>
      <c r="D139" s="4" t="s">
        <v>191</v>
      </c>
      <c r="E139" s="14">
        <f>E138*2.515</f>
        <v>270178.3517</v>
      </c>
      <c r="F139" s="4" t="s">
        <v>192</v>
      </c>
      <c r="G139" s="4"/>
    </row>
    <row r="140" spans="1:7" ht="113.25" thickBot="1">
      <c r="A140" s="3" t="s">
        <v>193</v>
      </c>
      <c r="B140" s="4" t="s">
        <v>194</v>
      </c>
      <c r="C140" s="2" t="s">
        <v>25</v>
      </c>
      <c r="D140" s="4" t="s">
        <v>194</v>
      </c>
      <c r="E140" s="11">
        <v>207899.7</v>
      </c>
      <c r="F140" s="4" t="s">
        <v>195</v>
      </c>
      <c r="G140" s="4"/>
    </row>
    <row r="141" spans="1:7" ht="113.25" thickBot="1">
      <c r="A141" s="3" t="s">
        <v>196</v>
      </c>
      <c r="B141" s="4" t="s">
        <v>197</v>
      </c>
      <c r="C141" s="2" t="s">
        <v>25</v>
      </c>
      <c r="D141" s="4" t="s">
        <v>197</v>
      </c>
      <c r="E141" s="14">
        <f>E139-E140</f>
        <v>62278.65169999999</v>
      </c>
      <c r="F141" s="4" t="s">
        <v>198</v>
      </c>
      <c r="G141" s="4"/>
    </row>
    <row r="142" spans="1:7" ht="150.75" thickBot="1">
      <c r="A142" s="3" t="s">
        <v>199</v>
      </c>
      <c r="B142" s="4" t="s">
        <v>200</v>
      </c>
      <c r="C142" s="2" t="s">
        <v>25</v>
      </c>
      <c r="D142" s="4" t="s">
        <v>200</v>
      </c>
      <c r="E142" s="14">
        <f>E139</f>
        <v>270178.3517</v>
      </c>
      <c r="F142" s="4" t="s">
        <v>201</v>
      </c>
      <c r="G142" s="4"/>
    </row>
    <row r="143" spans="1:7" ht="150.75" thickBot="1">
      <c r="A143" s="3" t="s">
        <v>202</v>
      </c>
      <c r="B143" s="4" t="s">
        <v>203</v>
      </c>
      <c r="C143" s="2" t="s">
        <v>25</v>
      </c>
      <c r="D143" s="4" t="s">
        <v>203</v>
      </c>
      <c r="E143" s="14">
        <f>E142-E144</f>
        <v>222838.5017</v>
      </c>
      <c r="F143" s="4" t="s">
        <v>204</v>
      </c>
      <c r="G143" s="4"/>
    </row>
    <row r="144" spans="1:7" ht="188.25" thickBot="1">
      <c r="A144" s="3" t="s">
        <v>205</v>
      </c>
      <c r="B144" s="4" t="s">
        <v>206</v>
      </c>
      <c r="C144" s="2" t="s">
        <v>25</v>
      </c>
      <c r="D144" s="4" t="s">
        <v>206</v>
      </c>
      <c r="E144" s="14">
        <f>47339.85</f>
        <v>47339.85</v>
      </c>
      <c r="F144" s="4" t="s">
        <v>207</v>
      </c>
      <c r="G144" s="4"/>
    </row>
    <row r="145" spans="1:7" ht="150.75" thickBot="1">
      <c r="A145" s="3" t="s">
        <v>208</v>
      </c>
      <c r="B145" s="4" t="s">
        <v>209</v>
      </c>
      <c r="C145" s="2" t="s">
        <v>25</v>
      </c>
      <c r="D145" s="4" t="s">
        <v>209</v>
      </c>
      <c r="E145" s="11">
        <v>0</v>
      </c>
      <c r="F145" s="4" t="s">
        <v>210</v>
      </c>
      <c r="G145" s="4"/>
    </row>
    <row r="146" spans="1:7" ht="19.5" thickBot="1">
      <c r="A146" s="26" t="s">
        <v>219</v>
      </c>
      <c r="B146" s="27"/>
      <c r="C146" s="27"/>
      <c r="D146" s="27"/>
      <c r="E146" s="27"/>
      <c r="F146" s="27"/>
      <c r="G146" s="28"/>
    </row>
    <row r="147" spans="1:7" ht="150.75" thickBot="1">
      <c r="A147" s="3">
        <v>47</v>
      </c>
      <c r="B147" s="4" t="s">
        <v>155</v>
      </c>
      <c r="C147" s="2" t="s">
        <v>156</v>
      </c>
      <c r="D147" s="4" t="s">
        <v>155</v>
      </c>
      <c r="E147" s="4">
        <v>0</v>
      </c>
      <c r="F147" s="4" t="s">
        <v>157</v>
      </c>
      <c r="G147" s="4"/>
    </row>
    <row r="148" spans="1:7" ht="113.25" thickBot="1">
      <c r="A148" s="3">
        <v>48</v>
      </c>
      <c r="B148" s="4" t="s">
        <v>159</v>
      </c>
      <c r="C148" s="2" t="s">
        <v>156</v>
      </c>
      <c r="D148" s="4" t="s">
        <v>159</v>
      </c>
      <c r="E148" s="4">
        <v>0</v>
      </c>
      <c r="F148" s="4" t="s">
        <v>220</v>
      </c>
      <c r="G148" s="4"/>
    </row>
    <row r="149" spans="1:7" ht="150.75" thickBot="1">
      <c r="A149" s="3">
        <v>49</v>
      </c>
      <c r="B149" s="4" t="s">
        <v>162</v>
      </c>
      <c r="C149" s="2" t="s">
        <v>221</v>
      </c>
      <c r="D149" s="4" t="s">
        <v>162</v>
      </c>
      <c r="E149" s="4">
        <v>0</v>
      </c>
      <c r="F149" s="4" t="s">
        <v>163</v>
      </c>
      <c r="G149" s="4"/>
    </row>
    <row r="150" spans="1:7" ht="150.75" thickBot="1">
      <c r="A150" s="3">
        <v>50</v>
      </c>
      <c r="B150" s="4" t="s">
        <v>165</v>
      </c>
      <c r="C150" s="2" t="s">
        <v>25</v>
      </c>
      <c r="D150" s="4" t="s">
        <v>165</v>
      </c>
      <c r="E150" s="4">
        <v>0</v>
      </c>
      <c r="F150" s="4" t="s">
        <v>222</v>
      </c>
      <c r="G150" s="4"/>
    </row>
    <row r="151" spans="1:7" ht="19.5" thickBot="1">
      <c r="A151" s="26" t="s">
        <v>223</v>
      </c>
      <c r="B151" s="27"/>
      <c r="C151" s="27"/>
      <c r="D151" s="27"/>
      <c r="E151" s="27"/>
      <c r="F151" s="27"/>
      <c r="G151" s="28"/>
    </row>
    <row r="152" spans="1:88" ht="188.25" thickBot="1">
      <c r="A152" s="3">
        <v>51</v>
      </c>
      <c r="B152" s="4" t="s">
        <v>224</v>
      </c>
      <c r="C152" s="2" t="s">
        <v>156</v>
      </c>
      <c r="D152" s="4" t="s">
        <v>224</v>
      </c>
      <c r="E152" s="4">
        <v>8</v>
      </c>
      <c r="F152" s="4" t="s">
        <v>225</v>
      </c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</row>
    <row r="153" spans="1:88" ht="188.25" thickBot="1">
      <c r="A153" s="3">
        <v>52</v>
      </c>
      <c r="B153" s="4" t="s">
        <v>226</v>
      </c>
      <c r="C153" s="2" t="s">
        <v>156</v>
      </c>
      <c r="D153" s="4" t="s">
        <v>226</v>
      </c>
      <c r="E153" s="4">
        <v>0</v>
      </c>
      <c r="F153" s="4" t="s">
        <v>227</v>
      </c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</row>
    <row r="154" spans="1:88" ht="113.25" thickBot="1">
      <c r="A154" s="3">
        <v>53</v>
      </c>
      <c r="B154" s="4" t="s">
        <v>228</v>
      </c>
      <c r="C154" s="2" t="s">
        <v>25</v>
      </c>
      <c r="D154" s="4" t="s">
        <v>228</v>
      </c>
      <c r="E154" s="4">
        <v>20417.71</v>
      </c>
      <c r="F154" s="4" t="s">
        <v>229</v>
      </c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</row>
    <row r="155" spans="8:88" ht="12.75"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</row>
    <row r="156" spans="8:88" ht="18.75"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</row>
    <row r="157" spans="2:88" ht="25.5">
      <c r="B157" s="17" t="s">
        <v>278</v>
      </c>
      <c r="E157" s="17" t="s">
        <v>279</v>
      </c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</row>
    <row r="158" spans="2:88" ht="12.75">
      <c r="B158" s="18">
        <v>42450</v>
      </c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</row>
    <row r="159" spans="8:88" ht="12.75"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</row>
    <row r="160" spans="8:88" ht="12.75"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</row>
    <row r="161" spans="8:88" ht="12.75"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</row>
    <row r="162" spans="8:88" ht="12.75"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</row>
    <row r="163" spans="8:88" ht="12.75"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</row>
    <row r="164" spans="8:88" ht="12.75"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</row>
  </sheetData>
  <mergeCells count="28">
    <mergeCell ref="A4:E4"/>
    <mergeCell ref="F4:G4"/>
    <mergeCell ref="A27:G27"/>
    <mergeCell ref="A86:G86"/>
    <mergeCell ref="A103:G103"/>
    <mergeCell ref="A108:G108"/>
    <mergeCell ref="A115:G115"/>
    <mergeCell ref="CG152:CJ152"/>
    <mergeCell ref="A151:G151"/>
    <mergeCell ref="A146:G146"/>
    <mergeCell ref="AX152:BD152"/>
    <mergeCell ref="BE152:BK152"/>
    <mergeCell ref="BL152:BR152"/>
    <mergeCell ref="CG157:CJ157"/>
    <mergeCell ref="AJ156:AP156"/>
    <mergeCell ref="AQ156:AW156"/>
    <mergeCell ref="AX157:BD157"/>
    <mergeCell ref="BE157:BK157"/>
    <mergeCell ref="A1:E3"/>
    <mergeCell ref="BL157:BR157"/>
    <mergeCell ref="BS157:BY157"/>
    <mergeCell ref="BZ157:CF157"/>
    <mergeCell ref="H156:N156"/>
    <mergeCell ref="O156:U156"/>
    <mergeCell ref="V156:AB156"/>
    <mergeCell ref="AC156:AI156"/>
    <mergeCell ref="BS152:BY152"/>
    <mergeCell ref="BZ152:CF152"/>
  </mergeCells>
  <hyperlinks>
    <hyperlink ref="A86" location="Par151" display="Par151"/>
    <hyperlink ref="A115" r:id="rId1" display="consultantplus://offline/ref=0BB4A90EBA6E3228343347EEC54493D9F31BAE48226DB472B9C7F857791792FEAF1AC39123F4C2BAM7IDE"/>
  </hyperlinks>
  <printOptions/>
  <pageMargins left="0.75" right="0.75" top="1" bottom="1" header="0.5" footer="0.5"/>
  <pageSetup fitToHeight="10" horizontalDpi="600" verticalDpi="600" orientation="portrait" paperSize="9" scale="4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Юрист</dc:creator>
  <cp:keywords/>
  <dc:description/>
  <cp:lastModifiedBy>1</cp:lastModifiedBy>
  <cp:lastPrinted>2016-03-25T06:32:46Z</cp:lastPrinted>
  <dcterms:created xsi:type="dcterms:W3CDTF">2016-02-05T04:03:21Z</dcterms:created>
  <dcterms:modified xsi:type="dcterms:W3CDTF">2016-03-25T06:39:30Z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