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Окт6" sheetId="1" r:id="rId1"/>
    <sheet name="Лист3" sheetId="2" r:id="rId2"/>
  </sheets>
  <definedNames>
    <definedName name="Par151" localSheetId="0">'Окт6'!$A$27</definedName>
  </definedNames>
  <calcPr fullCalcOnLoad="1"/>
</workbook>
</file>

<file path=xl/sharedStrings.xml><?xml version="1.0" encoding="utf-8"?>
<sst xmlns="http://schemas.openxmlformats.org/spreadsheetml/2006/main" count="755" uniqueCount="230">
  <si>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</si>
  <si>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</si>
  <si>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</si>
  <si>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</si>
  <si>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</si>
  <si>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</si>
  <si>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</si>
  <si>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</si>
  <si>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</si>
  <si>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</si>
  <si>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</si>
  <si>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</si>
  <si>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</si>
  <si>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</si>
  <si>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</si>
  <si>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</si>
  <si>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</si>
  <si>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</si>
  <si>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</si>
  <si>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</si>
  <si>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</si>
  <si>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</si>
  <si>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</si>
  <si>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</si>
  <si>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</si>
  <si>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</si>
  <si>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</si>
  <si>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</si>
  <si>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</si>
  <si>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</si>
  <si>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</si>
  <si>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</si>
  <si>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</si>
  <si>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</si>
  <si>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</si>
  <si>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</si>
  <si>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</si>
  <si>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</si>
  <si>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</si>
  <si>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</si>
  <si>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</si>
  <si>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</si>
  <si>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</si>
  <si>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</si>
  <si>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</si>
  <si>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</si>
  <si>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</si>
  <si>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</si>
  <si>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</si>
  <si>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</si>
  <si>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</si>
  <si>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</si>
  <si>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</si>
  <si>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</si>
  <si>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</si>
  <si>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</si>
  <si>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</si>
  <si>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</si>
  <si>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</si>
  <si>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</si>
  <si>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</si>
  <si>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</si>
  <si>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</si>
  <si>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</si>
  <si>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</si>
  <si>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</si>
  <si>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</si>
  <si>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</si>
  <si>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</si>
  <si>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</si>
  <si>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</si>
  <si>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</si>
  <si>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</si>
  <si>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</si>
  <si>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</si>
  <si>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</si>
  <si>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</si>
  <si>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</si>
  <si>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</si>
  <si>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</si>
  <si>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</si>
  <si>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</si>
  <si>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</si>
  <si>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</si>
  <si>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</si>
  <si>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</si>
  <si>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</si>
  <si>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</si>
  <si>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</si>
  <si>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</si>
  <si>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</si>
  <si>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</si>
  <si>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</si>
  <si>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</si>
  <si>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</si>
  <si>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</si>
  <si>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</si>
  <si>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</si>
  <si>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</si>
  <si>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</si>
  <si>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</si>
  <si>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</si>
  <si>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</si>
  <si>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</si>
  <si>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</si>
  <si>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</si>
  <si>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</si>
  <si>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</si>
  <si>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</si>
  <si>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</si>
  <si>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</si>
  <si>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</si>
  <si>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</si>
  <si>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</si>
  <si>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</si>
  <si>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</si>
  <si>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</si>
  <si>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</si>
  <si>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</si>
  <si>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</si>
  <si>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</si>
  <si>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</si>
  <si>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</si>
  <si>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</si>
  <si>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</si>
  <si>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</si>
  <si>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</si>
  <si>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</si>
  <si>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</si>
  <si>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</si>
  <si>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</si>
  <si>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</si>
  <si>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</si>
  <si>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</si>
  <si>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</si>
  <si>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</si>
  <si>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</si>
  <si>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</si>
  <si>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</si>
  <si>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</si>
  <si>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</si>
  <si>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</si>
  <si>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</si>
  <si>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</si>
  <si>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</si>
  <si>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</si>
  <si>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</si>
  <si>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</si>
  <si>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</si>
  <si>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</si>
  <si>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</si>
  <si>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</si>
  <si>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</si>
  <si>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</si>
  <si>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</si>
  <si>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</si>
  <si>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</si>
  <si>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</si>
  <si>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</si>
  <si>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</si>
  <si>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</si>
  <si>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</si>
  <si>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</si>
  <si>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</si>
  <si>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</si>
  <si>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</si>
  <si>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</si>
  <si>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</si>
  <si>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</si>
  <si>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</si>
  <si>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</si>
  <si>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</si>
  <si>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</si>
  <si>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</si>
  <si>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</si>
  <si>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</si>
  <si>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</si>
  <si>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</si>
  <si>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</si>
  <si>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</si>
  <si>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</si>
  <si>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</si>
  <si>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</si>
  <si>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</si>
  <si>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</si>
  <si>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</si>
  <si>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</si>
  <si>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</si>
  <si>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</si>
  <si>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</si>
  <si>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</si>
  <si>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</si>
  <si>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</si>
  <si>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</si>
  <si>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</si>
  <si>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</si>
  <si>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</si>
  <si>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</si>
  <si>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</si>
  <si>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</si>
  <si>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</si>
  <si>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</si>
  <si>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</si>
  <si>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</si>
  <si>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</si>
  <si>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</si>
  <si>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</si>
  <si>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</si>
  <si>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</si>
  <si>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</si>
  <si>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</si>
  <si>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</si>
  <si>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</si>
  <si>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Замена электроарматуры, электропровода</t>
  </si>
  <si>
    <t>Монтаж (ремонт, смена) энергосберегающих светильников в местах общего пользования</t>
  </si>
  <si>
    <t>Ремонт фасада герметизация межпанельных швов</t>
  </si>
  <si>
    <t>Смена  трубопроводов ливневой канализации частично</t>
  </si>
  <si>
    <t>Директор ООО Уралэкспо-НТ</t>
  </si>
  <si>
    <t>Куценок В.В.</t>
  </si>
  <si>
    <t>Отчет о выполнении договора управления за 2016год по МКД Октябрьский проспект,6</t>
  </si>
  <si>
    <t>Контейнер накопительный под тбо</t>
  </si>
  <si>
    <t>Восстановление работоспособности внутридомовой системы вентиляции</t>
  </si>
  <si>
    <t>Оценка соответствия лифтов, отработавших срок службы</t>
  </si>
  <si>
    <t>Очистка тротуаров с применением снегоуборочной техники</t>
  </si>
  <si>
    <t>Ремонт кровельного покрытия и конструктивных элементов крыши</t>
  </si>
  <si>
    <t>Смена  трубопроводов канализации частично</t>
  </si>
  <si>
    <t>Ремонт системы эл.снабжения в местах общего пользования</t>
  </si>
  <si>
    <t>Установка датчиков движения</t>
  </si>
  <si>
    <t>Установка металлических дверей и окон в подвале</t>
  </si>
  <si>
    <t>Сдвигание и подметание снега при снегопаде с пешеходных дорожек и у входа в подъезды, очистка подходов к подъездам от уплотненного снега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</si>
</sst>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4" xfId="15" applyFill="1" applyBorder="1" applyAlignment="1">
      <alignment vertical="top" wrapText="1"/>
    </xf>
    <xf numFmtId="0" fontId="2" fillId="2" borderId="6" xfId="15" applyFill="1" applyBorder="1" applyAlignment="1">
      <alignment vertical="top" wrapText="1"/>
    </xf>
    <xf numFmtId="0" fontId="2" fillId="2" borderId="5" xfId="15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2" borderId="7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78" fontId="1" fillId="2" borderId="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4" xfId="15" applyFill="1" applyBorder="1" applyAlignment="1">
      <alignment horizontal="center" vertical="top" wrapText="1"/>
    </xf>
    <xf numFmtId="0" fontId="2" fillId="2" borderId="6" xfId="15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zoomScale="75" zoomScaleNormal="75" workbookViewId="0" topLeftCell="B127">
      <selection activeCell="E96" sqref="E96"/>
    </sheetView>
  </sheetViews>
  <sheetFormatPr defaultColWidth="9.00390625" defaultRowHeight="12.75"/>
  <cols>
    <col min="1" max="1" width="6.875" style="0" customWidth="1"/>
    <col min="2" max="2" width="57.00390625" style="0" customWidth="1"/>
    <col min="3" max="3" width="15.00390625" style="0" customWidth="1"/>
    <col min="4" max="4" width="34.625" style="0" customWidth="1"/>
    <col min="5" max="5" width="35.25390625" style="0" customWidth="1"/>
    <col min="6" max="6" width="46.125" style="0" customWidth="1"/>
    <col min="7" max="7" width="19.75390625" style="0" customWidth="1"/>
  </cols>
  <sheetData>
    <row r="1" spans="1:7" ht="24.75" customHeight="1">
      <c r="A1" s="21" t="s">
        <v>219</v>
      </c>
      <c r="B1" s="21"/>
      <c r="C1" s="21"/>
      <c r="D1" s="21"/>
      <c r="E1" s="21"/>
      <c r="F1" s="21"/>
      <c r="G1" s="23"/>
    </row>
    <row r="2" spans="1:7" ht="24.75" customHeight="1" thickBot="1">
      <c r="A2" s="22"/>
      <c r="B2" s="22"/>
      <c r="C2" s="22"/>
      <c r="D2" s="22"/>
      <c r="E2" s="22"/>
      <c r="F2" s="22"/>
      <c r="G2" s="23"/>
    </row>
    <row r="3" spans="1:7" ht="38.25" thickBot="1">
      <c r="A3" s="35" t="s">
        <v>0</v>
      </c>
      <c r="B3" s="36"/>
      <c r="C3" s="36"/>
      <c r="D3" s="36"/>
      <c r="E3" s="37"/>
      <c r="F3" s="7" t="s">
        <v>1</v>
      </c>
      <c r="G3" s="24" t="s">
        <v>8</v>
      </c>
    </row>
    <row r="4" spans="1:7" ht="38.2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4"/>
    </row>
    <row r="5" spans="1:7" ht="57" thickBot="1">
      <c r="A5" s="3" t="s">
        <v>9</v>
      </c>
      <c r="B5" s="4" t="s">
        <v>10</v>
      </c>
      <c r="C5" s="2" t="s">
        <v>11</v>
      </c>
      <c r="D5" s="4" t="s">
        <v>10</v>
      </c>
      <c r="E5" s="5">
        <v>42777</v>
      </c>
      <c r="F5" s="4" t="s">
        <v>12</v>
      </c>
      <c r="G5" s="4"/>
    </row>
    <row r="6" spans="1:7" ht="150.75" thickBot="1">
      <c r="A6" s="3" t="s">
        <v>13</v>
      </c>
      <c r="B6" s="4" t="s">
        <v>14</v>
      </c>
      <c r="C6" s="2" t="s">
        <v>11</v>
      </c>
      <c r="D6" s="4" t="s">
        <v>14</v>
      </c>
      <c r="E6" s="5">
        <v>42370</v>
      </c>
      <c r="F6" s="4" t="s">
        <v>33</v>
      </c>
      <c r="G6" s="8"/>
    </row>
    <row r="7" spans="1:7" ht="150.75" thickBot="1">
      <c r="A7" s="3" t="s">
        <v>15</v>
      </c>
      <c r="B7" s="4" t="s">
        <v>16</v>
      </c>
      <c r="C7" s="2" t="s">
        <v>11</v>
      </c>
      <c r="D7" s="4" t="s">
        <v>16</v>
      </c>
      <c r="E7" s="5">
        <v>42735</v>
      </c>
      <c r="F7" s="4" t="s">
        <v>34</v>
      </c>
      <c r="G7" s="4"/>
    </row>
    <row r="8" spans="1:7" ht="28.5" customHeight="1" thickBot="1">
      <c r="A8" s="35" t="s">
        <v>35</v>
      </c>
      <c r="B8" s="36"/>
      <c r="C8" s="36"/>
      <c r="D8" s="36"/>
      <c r="E8" s="36"/>
      <c r="F8" s="36"/>
      <c r="G8" s="37"/>
    </row>
    <row r="9" spans="1:7" ht="207" thickBot="1">
      <c r="A9" s="3" t="s">
        <v>17</v>
      </c>
      <c r="B9" s="4" t="s">
        <v>36</v>
      </c>
      <c r="C9" s="2" t="s">
        <v>19</v>
      </c>
      <c r="D9" s="4" t="s">
        <v>36</v>
      </c>
      <c r="E9" s="4">
        <v>0</v>
      </c>
      <c r="F9" s="4" t="s">
        <v>37</v>
      </c>
      <c r="G9" s="4"/>
    </row>
    <row r="10" spans="1:7" ht="225.75" thickBot="1">
      <c r="A10" s="3" t="s">
        <v>18</v>
      </c>
      <c r="B10" s="4" t="s">
        <v>38</v>
      </c>
      <c r="C10" s="2" t="s">
        <v>19</v>
      </c>
      <c r="D10" s="4" t="s">
        <v>38</v>
      </c>
      <c r="E10" s="4">
        <v>579541.04</v>
      </c>
      <c r="F10" s="4" t="s">
        <v>39</v>
      </c>
      <c r="G10" s="10"/>
    </row>
    <row r="11" spans="1:7" ht="188.25" thickBot="1">
      <c r="A11" s="3" t="s">
        <v>20</v>
      </c>
      <c r="B11" s="4" t="s">
        <v>40</v>
      </c>
      <c r="C11" s="2" t="s">
        <v>19</v>
      </c>
      <c r="D11" s="4" t="s">
        <v>40</v>
      </c>
      <c r="E11" s="4">
        <v>140490.89</v>
      </c>
      <c r="F11" s="4" t="s">
        <v>41</v>
      </c>
      <c r="G11" s="10"/>
    </row>
    <row r="12" spans="1:7" ht="132" thickBot="1">
      <c r="A12" s="9" t="s">
        <v>21</v>
      </c>
      <c r="B12" s="10" t="s">
        <v>42</v>
      </c>
      <c r="C12" s="11" t="s">
        <v>19</v>
      </c>
      <c r="D12" s="10" t="s">
        <v>43</v>
      </c>
      <c r="E12" s="13">
        <f>17.39*13727.9*6+17.8*13727.9*6</f>
        <v>2898508.806</v>
      </c>
      <c r="F12" s="10" t="s">
        <v>44</v>
      </c>
      <c r="G12" s="10"/>
    </row>
    <row r="13" spans="1:7" ht="169.5" thickBot="1">
      <c r="A13" s="9" t="s">
        <v>22</v>
      </c>
      <c r="B13" s="12" t="s">
        <v>45</v>
      </c>
      <c r="C13" s="11" t="s">
        <v>19</v>
      </c>
      <c r="D13" s="10" t="s">
        <v>46</v>
      </c>
      <c r="E13" s="13">
        <f>E12-E14-E15</f>
        <v>2179647.3225</v>
      </c>
      <c r="F13" s="10" t="s">
        <v>47</v>
      </c>
      <c r="G13" s="10"/>
    </row>
    <row r="14" spans="1:7" ht="154.5" customHeight="1" thickBot="1">
      <c r="A14" s="9" t="s">
        <v>23</v>
      </c>
      <c r="B14" s="12" t="s">
        <v>48</v>
      </c>
      <c r="C14" s="11" t="s">
        <v>19</v>
      </c>
      <c r="D14" s="10" t="s">
        <v>49</v>
      </c>
      <c r="E14" s="13">
        <f>(3.42*13727.9*6)-(3.42*13727.9*6)*0.15+(3.47*13727.9*6)-(3.47*13727.9*6)*0.15</f>
        <v>482384.6781</v>
      </c>
      <c r="F14" s="10" t="s">
        <v>50</v>
      </c>
      <c r="G14" s="10"/>
    </row>
    <row r="15" spans="1:7" ht="213" customHeight="1" thickBot="1">
      <c r="A15" s="9" t="s">
        <v>24</v>
      </c>
      <c r="B15" s="12" t="s">
        <v>51</v>
      </c>
      <c r="C15" s="11" t="s">
        <v>19</v>
      </c>
      <c r="D15" s="10" t="s">
        <v>52</v>
      </c>
      <c r="E15" s="13">
        <f>(3.43+5.5+0.57)*0.15*13727.9*6+(3.47+5.59+0.58)*0.15*13727.9*6</f>
        <v>236476.8054</v>
      </c>
      <c r="F15" s="10" t="s">
        <v>53</v>
      </c>
      <c r="G15" s="10"/>
    </row>
    <row r="16" spans="1:7" ht="276" customHeight="1" thickBot="1">
      <c r="A16" s="9" t="s">
        <v>25</v>
      </c>
      <c r="B16" s="10" t="s">
        <v>54</v>
      </c>
      <c r="C16" s="11" t="s">
        <v>19</v>
      </c>
      <c r="D16" s="10" t="s">
        <v>55</v>
      </c>
      <c r="E16" s="10">
        <f>E17+E18+E19+E20+E21</f>
        <v>2731931.5300000003</v>
      </c>
      <c r="F16" s="10" t="s">
        <v>56</v>
      </c>
      <c r="G16" s="10"/>
    </row>
    <row r="17" spans="1:7" ht="244.5" thickBot="1">
      <c r="A17" s="9" t="s">
        <v>26</v>
      </c>
      <c r="B17" s="12" t="s">
        <v>57</v>
      </c>
      <c r="C17" s="11" t="s">
        <v>19</v>
      </c>
      <c r="D17" s="10" t="s">
        <v>58</v>
      </c>
      <c r="E17" s="10">
        <f>525483.44+5844.79+609297.95+77556.8+327776.25+94714.89+843922.25+87527.64+87857.52+7550</f>
        <v>2667531.5300000003</v>
      </c>
      <c r="F17" s="10" t="s">
        <v>59</v>
      </c>
      <c r="G17" s="10"/>
    </row>
    <row r="18" spans="1:7" ht="244.5" thickBot="1">
      <c r="A18" s="9" t="s">
        <v>27</v>
      </c>
      <c r="B18" s="12" t="s">
        <v>60</v>
      </c>
      <c r="C18" s="11" t="s">
        <v>19</v>
      </c>
      <c r="D18" s="10" t="s">
        <v>61</v>
      </c>
      <c r="E18" s="10">
        <v>0</v>
      </c>
      <c r="F18" s="10" t="s">
        <v>62</v>
      </c>
      <c r="G18" s="10"/>
    </row>
    <row r="19" spans="1:7" ht="225.75" thickBot="1">
      <c r="A19" s="9" t="s">
        <v>28</v>
      </c>
      <c r="B19" s="12" t="s">
        <v>63</v>
      </c>
      <c r="C19" s="11" t="s">
        <v>19</v>
      </c>
      <c r="D19" s="10" t="s">
        <v>64</v>
      </c>
      <c r="E19" s="10">
        <v>0</v>
      </c>
      <c r="F19" s="10" t="s">
        <v>65</v>
      </c>
      <c r="G19" s="10"/>
    </row>
    <row r="20" spans="1:7" ht="204" customHeight="1" thickBot="1">
      <c r="A20" s="9" t="s">
        <v>29</v>
      </c>
      <c r="B20" s="12" t="s">
        <v>66</v>
      </c>
      <c r="C20" s="11" t="s">
        <v>19</v>
      </c>
      <c r="D20" s="10" t="s">
        <v>67</v>
      </c>
      <c r="E20" s="10">
        <v>64400</v>
      </c>
      <c r="F20" s="10" t="s">
        <v>68</v>
      </c>
      <c r="G20" s="10"/>
    </row>
    <row r="21" spans="1:7" ht="93" customHeight="1" thickBot="1">
      <c r="A21" s="9" t="s">
        <v>30</v>
      </c>
      <c r="B21" s="12" t="s">
        <v>69</v>
      </c>
      <c r="C21" s="11" t="s">
        <v>19</v>
      </c>
      <c r="D21" s="10" t="s">
        <v>70</v>
      </c>
      <c r="E21" s="10">
        <v>0</v>
      </c>
      <c r="F21" s="10" t="s">
        <v>71</v>
      </c>
      <c r="G21" s="10"/>
    </row>
    <row r="22" spans="1:7" ht="208.5" customHeight="1" thickBot="1">
      <c r="A22" s="9" t="s">
        <v>31</v>
      </c>
      <c r="B22" s="10" t="s">
        <v>72</v>
      </c>
      <c r="C22" s="11" t="s">
        <v>19</v>
      </c>
      <c r="D22" s="10" t="s">
        <v>72</v>
      </c>
      <c r="E22" s="10">
        <f>E10+E16</f>
        <v>3311472.5700000003</v>
      </c>
      <c r="F22" s="10" t="s">
        <v>73</v>
      </c>
      <c r="G22" s="10"/>
    </row>
    <row r="23" spans="1:7" ht="169.5" thickBot="1">
      <c r="A23" s="9" t="s">
        <v>32</v>
      </c>
      <c r="B23" s="10" t="s">
        <v>74</v>
      </c>
      <c r="C23" s="11" t="s">
        <v>19</v>
      </c>
      <c r="D23" s="10" t="s">
        <v>74</v>
      </c>
      <c r="E23" s="10">
        <v>0</v>
      </c>
      <c r="F23" s="10" t="s">
        <v>75</v>
      </c>
      <c r="G23" s="10"/>
    </row>
    <row r="24" spans="1:7" ht="207" thickBot="1">
      <c r="A24" s="9" t="s">
        <v>76</v>
      </c>
      <c r="B24" s="10" t="s">
        <v>77</v>
      </c>
      <c r="C24" s="11" t="s">
        <v>19</v>
      </c>
      <c r="D24" s="10" t="s">
        <v>77</v>
      </c>
      <c r="E24" s="10">
        <f>-145237.07+458380.48</f>
        <v>313143.41</v>
      </c>
      <c r="F24" s="10" t="s">
        <v>78</v>
      </c>
      <c r="G24" s="17"/>
    </row>
    <row r="25" spans="1:7" ht="150.75" thickBot="1">
      <c r="A25" s="9" t="s">
        <v>79</v>
      </c>
      <c r="B25" s="10" t="s">
        <v>80</v>
      </c>
      <c r="C25" s="11" t="s">
        <v>19</v>
      </c>
      <c r="D25" s="10" t="s">
        <v>80</v>
      </c>
      <c r="E25" s="10">
        <f>E11+E12-E17</f>
        <v>371468.16599999974</v>
      </c>
      <c r="F25" s="10" t="s">
        <v>81</v>
      </c>
      <c r="G25" s="10"/>
    </row>
    <row r="26" spans="1:7" ht="24.75" customHeight="1" thickBot="1">
      <c r="A26" s="38" t="s">
        <v>82</v>
      </c>
      <c r="B26" s="39"/>
      <c r="C26" s="39"/>
      <c r="D26" s="39"/>
      <c r="E26" s="39"/>
      <c r="F26" s="39"/>
      <c r="G26" s="40"/>
    </row>
    <row r="27" spans="1:7" ht="38.25" thickBot="1">
      <c r="A27" s="9" t="s">
        <v>83</v>
      </c>
      <c r="B27" s="10" t="s">
        <v>84</v>
      </c>
      <c r="C27" s="11" t="s">
        <v>175</v>
      </c>
      <c r="D27" s="10" t="s">
        <v>84</v>
      </c>
      <c r="E27" s="10" t="s">
        <v>213</v>
      </c>
      <c r="F27" s="10" t="s">
        <v>85</v>
      </c>
      <c r="G27" s="10"/>
    </row>
    <row r="28" spans="1:7" ht="57" thickBot="1">
      <c r="A28" s="9"/>
      <c r="B28" s="10" t="s">
        <v>86</v>
      </c>
      <c r="C28" s="11" t="s">
        <v>19</v>
      </c>
      <c r="D28" s="10" t="s">
        <v>86</v>
      </c>
      <c r="E28" s="10">
        <v>2078</v>
      </c>
      <c r="F28" s="10" t="s">
        <v>87</v>
      </c>
      <c r="G28" s="10"/>
    </row>
    <row r="29" spans="1:7" ht="38.25" thickBot="1">
      <c r="A29" s="30"/>
      <c r="B29" s="10" t="s">
        <v>84</v>
      </c>
      <c r="C29" s="11" t="s">
        <v>175</v>
      </c>
      <c r="D29" s="10" t="s">
        <v>84</v>
      </c>
      <c r="E29" s="10" t="s">
        <v>220</v>
      </c>
      <c r="F29" s="10" t="s">
        <v>85</v>
      </c>
      <c r="G29" s="10"/>
    </row>
    <row r="30" spans="1:7" ht="57" thickBot="1">
      <c r="A30" s="9"/>
      <c r="B30" s="10" t="s">
        <v>86</v>
      </c>
      <c r="C30" s="11" t="s">
        <v>19</v>
      </c>
      <c r="D30" s="10" t="s">
        <v>86</v>
      </c>
      <c r="E30" s="10">
        <v>26979.99</v>
      </c>
      <c r="F30" s="10" t="s">
        <v>87</v>
      </c>
      <c r="G30" s="10"/>
    </row>
    <row r="31" spans="1:7" ht="75.75" thickBot="1">
      <c r="A31" s="9"/>
      <c r="B31" s="10" t="s">
        <v>84</v>
      </c>
      <c r="C31" s="11" t="s">
        <v>175</v>
      </c>
      <c r="D31" s="10" t="s">
        <v>84</v>
      </c>
      <c r="E31" s="10" t="s">
        <v>214</v>
      </c>
      <c r="F31" s="10" t="s">
        <v>85</v>
      </c>
      <c r="G31" s="10"/>
    </row>
    <row r="32" spans="1:7" ht="57" thickBot="1">
      <c r="A32" s="9"/>
      <c r="B32" s="10" t="s">
        <v>86</v>
      </c>
      <c r="C32" s="11" t="s">
        <v>19</v>
      </c>
      <c r="D32" s="10" t="s">
        <v>86</v>
      </c>
      <c r="E32" s="10">
        <v>32728.87</v>
      </c>
      <c r="F32" s="10" t="s">
        <v>87</v>
      </c>
      <c r="G32" s="10"/>
    </row>
    <row r="33" spans="1:7" ht="75.75" thickBot="1">
      <c r="A33" s="9"/>
      <c r="B33" s="10" t="s">
        <v>84</v>
      </c>
      <c r="C33" s="11" t="s">
        <v>175</v>
      </c>
      <c r="D33" s="10" t="s">
        <v>84</v>
      </c>
      <c r="E33" s="10" t="s">
        <v>221</v>
      </c>
      <c r="F33" s="10" t="s">
        <v>85</v>
      </c>
      <c r="G33" s="10"/>
    </row>
    <row r="34" spans="1:7" ht="57" thickBot="1">
      <c r="A34" s="9"/>
      <c r="B34" s="10" t="s">
        <v>86</v>
      </c>
      <c r="C34" s="11" t="s">
        <v>19</v>
      </c>
      <c r="D34" s="10" t="s">
        <v>86</v>
      </c>
      <c r="E34" s="10">
        <v>15138</v>
      </c>
      <c r="F34" s="10" t="s">
        <v>87</v>
      </c>
      <c r="G34" s="10"/>
    </row>
    <row r="35" spans="1:7" ht="57" thickBot="1">
      <c r="A35" s="9"/>
      <c r="B35" s="10" t="s">
        <v>84</v>
      </c>
      <c r="C35" s="11" t="s">
        <v>175</v>
      </c>
      <c r="D35" s="10" t="s">
        <v>84</v>
      </c>
      <c r="E35" s="10" t="s">
        <v>215</v>
      </c>
      <c r="F35" s="10" t="s">
        <v>85</v>
      </c>
      <c r="G35" s="10"/>
    </row>
    <row r="36" spans="1:7" ht="57" thickBot="1">
      <c r="A36" s="9"/>
      <c r="B36" s="10" t="s">
        <v>86</v>
      </c>
      <c r="C36" s="11" t="s">
        <v>19</v>
      </c>
      <c r="D36" s="10" t="s">
        <v>86</v>
      </c>
      <c r="E36" s="10">
        <f>21147+90116.1</f>
        <v>111263.1</v>
      </c>
      <c r="F36" s="10" t="s">
        <v>87</v>
      </c>
      <c r="G36" s="10"/>
    </row>
    <row r="37" spans="1:7" ht="57" thickBot="1">
      <c r="A37" s="9"/>
      <c r="B37" s="10" t="s">
        <v>84</v>
      </c>
      <c r="C37" s="11" t="s">
        <v>175</v>
      </c>
      <c r="D37" s="10" t="s">
        <v>84</v>
      </c>
      <c r="E37" s="10" t="s">
        <v>222</v>
      </c>
      <c r="F37" s="10" t="s">
        <v>85</v>
      </c>
      <c r="G37" s="10"/>
    </row>
    <row r="38" spans="1:7" ht="57" thickBot="1">
      <c r="A38" s="9"/>
      <c r="B38" s="10" t="s">
        <v>86</v>
      </c>
      <c r="C38" s="11" t="s">
        <v>19</v>
      </c>
      <c r="D38" s="10" t="s">
        <v>86</v>
      </c>
      <c r="E38" s="10">
        <v>99120</v>
      </c>
      <c r="F38" s="10" t="s">
        <v>87</v>
      </c>
      <c r="G38" s="10"/>
    </row>
    <row r="39" spans="1:7" ht="57" thickBot="1">
      <c r="A39" s="9"/>
      <c r="B39" s="10" t="s">
        <v>84</v>
      </c>
      <c r="C39" s="11" t="s">
        <v>175</v>
      </c>
      <c r="D39" s="10" t="s">
        <v>84</v>
      </c>
      <c r="E39" s="10" t="s">
        <v>223</v>
      </c>
      <c r="F39" s="10" t="s">
        <v>85</v>
      </c>
      <c r="G39" s="10"/>
    </row>
    <row r="40" spans="1:7" ht="57" thickBot="1">
      <c r="A40" s="9"/>
      <c r="B40" s="10" t="s">
        <v>86</v>
      </c>
      <c r="C40" s="11" t="s">
        <v>19</v>
      </c>
      <c r="D40" s="10" t="s">
        <v>86</v>
      </c>
      <c r="E40" s="10">
        <v>1000</v>
      </c>
      <c r="F40" s="10" t="s">
        <v>87</v>
      </c>
      <c r="G40" s="10"/>
    </row>
    <row r="41" spans="1:7" ht="57" thickBot="1">
      <c r="A41" s="9"/>
      <c r="B41" s="10" t="s">
        <v>84</v>
      </c>
      <c r="C41" s="11" t="s">
        <v>175</v>
      </c>
      <c r="D41" s="10" t="s">
        <v>84</v>
      </c>
      <c r="E41" s="10" t="s">
        <v>224</v>
      </c>
      <c r="F41" s="10" t="s">
        <v>85</v>
      </c>
      <c r="G41" s="10"/>
    </row>
    <row r="42" spans="1:7" ht="57" thickBot="1">
      <c r="A42" s="9"/>
      <c r="B42" s="10" t="s">
        <v>86</v>
      </c>
      <c r="C42" s="11" t="s">
        <v>19</v>
      </c>
      <c r="D42" s="10" t="s">
        <v>86</v>
      </c>
      <c r="E42" s="10">
        <f>187893.33+17720.71</f>
        <v>205614.03999999998</v>
      </c>
      <c r="F42" s="10" t="s">
        <v>87</v>
      </c>
      <c r="G42" s="10"/>
    </row>
    <row r="43" spans="1:7" ht="38.25" thickBot="1">
      <c r="A43" s="9"/>
      <c r="B43" s="10" t="s">
        <v>84</v>
      </c>
      <c r="C43" s="11" t="s">
        <v>175</v>
      </c>
      <c r="D43" s="10" t="s">
        <v>84</v>
      </c>
      <c r="E43" s="10" t="s">
        <v>225</v>
      </c>
      <c r="F43" s="10" t="s">
        <v>85</v>
      </c>
      <c r="G43" s="10"/>
    </row>
    <row r="44" spans="1:7" ht="57" thickBot="1">
      <c r="A44" s="9"/>
      <c r="B44" s="10" t="s">
        <v>86</v>
      </c>
      <c r="C44" s="11" t="s">
        <v>19</v>
      </c>
      <c r="D44" s="10" t="s">
        <v>86</v>
      </c>
      <c r="E44" s="10">
        <v>2320</v>
      </c>
      <c r="F44" s="10" t="s">
        <v>87</v>
      </c>
      <c r="G44" s="10"/>
    </row>
    <row r="45" spans="1:7" ht="57" thickBot="1">
      <c r="A45" s="9"/>
      <c r="B45" s="10" t="s">
        <v>84</v>
      </c>
      <c r="C45" s="11" t="s">
        <v>175</v>
      </c>
      <c r="D45" s="10" t="s">
        <v>84</v>
      </c>
      <c r="E45" s="10" t="s">
        <v>216</v>
      </c>
      <c r="F45" s="10" t="s">
        <v>85</v>
      </c>
      <c r="G45" s="10"/>
    </row>
    <row r="46" spans="1:7" ht="57" thickBot="1">
      <c r="A46" s="9"/>
      <c r="B46" s="10" t="s">
        <v>86</v>
      </c>
      <c r="C46" s="11" t="s">
        <v>19</v>
      </c>
      <c r="D46" s="10" t="s">
        <v>86</v>
      </c>
      <c r="E46" s="10">
        <v>3005</v>
      </c>
      <c r="F46" s="10" t="s">
        <v>87</v>
      </c>
      <c r="G46" s="10"/>
    </row>
    <row r="47" spans="1:7" ht="57" thickBot="1">
      <c r="A47" s="9"/>
      <c r="B47" s="10" t="s">
        <v>84</v>
      </c>
      <c r="C47" s="11" t="s">
        <v>175</v>
      </c>
      <c r="D47" s="10" t="s">
        <v>84</v>
      </c>
      <c r="E47" s="10" t="s">
        <v>226</v>
      </c>
      <c r="F47" s="10" t="s">
        <v>85</v>
      </c>
      <c r="G47" s="10"/>
    </row>
    <row r="48" spans="1:7" ht="57" thickBot="1">
      <c r="A48" s="9"/>
      <c r="B48" s="10" t="s">
        <v>86</v>
      </c>
      <c r="C48" s="11" t="s">
        <v>19</v>
      </c>
      <c r="D48" s="10" t="s">
        <v>86</v>
      </c>
      <c r="E48" s="10">
        <v>923</v>
      </c>
      <c r="F48" s="10" t="s">
        <v>87</v>
      </c>
      <c r="G48" s="10"/>
    </row>
    <row r="49" spans="1:7" ht="38.25" thickBot="1">
      <c r="A49" s="9"/>
      <c r="B49" s="10" t="s">
        <v>84</v>
      </c>
      <c r="C49" s="11" t="s">
        <v>175</v>
      </c>
      <c r="D49" s="10" t="s">
        <v>84</v>
      </c>
      <c r="E49" s="10" t="s">
        <v>227</v>
      </c>
      <c r="F49" s="10" t="s">
        <v>85</v>
      </c>
      <c r="G49" s="10"/>
    </row>
    <row r="50" spans="1:7" ht="57" thickBot="1">
      <c r="A50" s="9"/>
      <c r="B50" s="10" t="s">
        <v>86</v>
      </c>
      <c r="C50" s="11" t="s">
        <v>19</v>
      </c>
      <c r="D50" s="10" t="s">
        <v>86</v>
      </c>
      <c r="E50" s="10">
        <v>665</v>
      </c>
      <c r="F50" s="10" t="s">
        <v>87</v>
      </c>
      <c r="G50" s="10"/>
    </row>
    <row r="51" spans="1:7" ht="38.25" thickBot="1">
      <c r="A51" s="9"/>
      <c r="B51" s="10" t="s">
        <v>84</v>
      </c>
      <c r="C51" s="11" t="s">
        <v>175</v>
      </c>
      <c r="D51" s="10" t="s">
        <v>84</v>
      </c>
      <c r="E51" s="10" t="s">
        <v>228</v>
      </c>
      <c r="F51" s="10" t="s">
        <v>85</v>
      </c>
      <c r="G51" s="10"/>
    </row>
    <row r="52" spans="1:7" ht="57" thickBot="1">
      <c r="A52" s="9"/>
      <c r="B52" s="10" t="s">
        <v>86</v>
      </c>
      <c r="C52" s="11" t="s">
        <v>19</v>
      </c>
      <c r="D52" s="10" t="s">
        <v>86</v>
      </c>
      <c r="E52" s="10">
        <v>124814.06</v>
      </c>
      <c r="F52" s="10" t="s">
        <v>87</v>
      </c>
      <c r="G52" s="10"/>
    </row>
    <row r="53" spans="1:7" ht="150.75" thickBot="1">
      <c r="A53" s="9"/>
      <c r="B53" s="10" t="s">
        <v>84</v>
      </c>
      <c r="C53" s="11" t="s">
        <v>191</v>
      </c>
      <c r="D53" s="10" t="s">
        <v>84</v>
      </c>
      <c r="E53" s="10" t="s">
        <v>176</v>
      </c>
      <c r="F53" s="10" t="s">
        <v>85</v>
      </c>
      <c r="G53" s="10"/>
    </row>
    <row r="54" spans="1:7" ht="57" thickBot="1">
      <c r="A54" s="9"/>
      <c r="B54" s="10" t="s">
        <v>86</v>
      </c>
      <c r="C54" s="11" t="s">
        <v>19</v>
      </c>
      <c r="D54" s="10" t="s">
        <v>86</v>
      </c>
      <c r="E54" s="10">
        <f>13727.9*12*0.57</f>
        <v>93898.83599999998</v>
      </c>
      <c r="F54" s="10" t="s">
        <v>87</v>
      </c>
      <c r="G54" s="10"/>
    </row>
    <row r="55" spans="1:7" ht="169.5" thickBot="1">
      <c r="A55" s="9"/>
      <c r="B55" s="10" t="s">
        <v>84</v>
      </c>
      <c r="C55" s="11" t="s">
        <v>191</v>
      </c>
      <c r="D55" s="10" t="s">
        <v>84</v>
      </c>
      <c r="E55" s="10" t="s">
        <v>177</v>
      </c>
      <c r="F55" s="10" t="s">
        <v>85</v>
      </c>
      <c r="G55" s="10"/>
    </row>
    <row r="56" spans="1:7" ht="57" thickBot="1">
      <c r="A56" s="9"/>
      <c r="B56" s="10" t="s">
        <v>86</v>
      </c>
      <c r="C56" s="11" t="s">
        <v>19</v>
      </c>
      <c r="D56" s="10" t="s">
        <v>86</v>
      </c>
      <c r="E56" s="13">
        <f>13727.9*12*0.52</f>
        <v>85662.09599999999</v>
      </c>
      <c r="F56" s="10" t="s">
        <v>87</v>
      </c>
      <c r="G56" s="10"/>
    </row>
    <row r="57" spans="1:7" ht="132" thickBot="1">
      <c r="A57" s="9"/>
      <c r="B57" s="10" t="s">
        <v>84</v>
      </c>
      <c r="C57" s="11" t="s">
        <v>191</v>
      </c>
      <c r="D57" s="10" t="s">
        <v>84</v>
      </c>
      <c r="E57" s="10" t="s">
        <v>229</v>
      </c>
      <c r="F57" s="10" t="s">
        <v>85</v>
      </c>
      <c r="G57" s="10"/>
    </row>
    <row r="58" spans="1:7" ht="57" thickBot="1">
      <c r="A58" s="9"/>
      <c r="B58" s="10" t="s">
        <v>86</v>
      </c>
      <c r="C58" s="11" t="s">
        <v>19</v>
      </c>
      <c r="D58" s="10" t="s">
        <v>86</v>
      </c>
      <c r="E58" s="13">
        <f>13727.9*0.29*12</f>
        <v>47773.09199999999</v>
      </c>
      <c r="F58" s="10" t="s">
        <v>87</v>
      </c>
      <c r="G58" s="10"/>
    </row>
    <row r="59" spans="1:7" ht="132" thickBot="1">
      <c r="A59" s="9"/>
      <c r="B59" s="10" t="s">
        <v>84</v>
      </c>
      <c r="C59" s="11" t="s">
        <v>191</v>
      </c>
      <c r="D59" s="10" t="s">
        <v>84</v>
      </c>
      <c r="E59" s="10" t="s">
        <v>178</v>
      </c>
      <c r="F59" s="10" t="s">
        <v>85</v>
      </c>
      <c r="G59" s="10"/>
    </row>
    <row r="60" spans="1:7" ht="57" thickBot="1">
      <c r="A60" s="9"/>
      <c r="B60" s="10" t="s">
        <v>86</v>
      </c>
      <c r="C60" s="11" t="s">
        <v>19</v>
      </c>
      <c r="D60" s="10" t="s">
        <v>86</v>
      </c>
      <c r="E60" s="13">
        <f>13727.9*12*0.24</f>
        <v>39536.352</v>
      </c>
      <c r="F60" s="10" t="s">
        <v>87</v>
      </c>
      <c r="G60" s="10"/>
    </row>
    <row r="61" spans="1:7" ht="132" thickBot="1">
      <c r="A61" s="9"/>
      <c r="B61" s="10" t="s">
        <v>84</v>
      </c>
      <c r="C61" s="11" t="s">
        <v>191</v>
      </c>
      <c r="D61" s="10" t="s">
        <v>84</v>
      </c>
      <c r="E61" s="10" t="s">
        <v>179</v>
      </c>
      <c r="F61" s="10" t="s">
        <v>85</v>
      </c>
      <c r="G61" s="10"/>
    </row>
    <row r="62" spans="1:7" ht="57" thickBot="1">
      <c r="A62" s="9"/>
      <c r="B62" s="10" t="s">
        <v>86</v>
      </c>
      <c r="C62" s="11" t="s">
        <v>19</v>
      </c>
      <c r="D62" s="10" t="s">
        <v>86</v>
      </c>
      <c r="E62" s="13">
        <f>13727.9*12*0.71</f>
        <v>116961.70799999998</v>
      </c>
      <c r="F62" s="10" t="s">
        <v>87</v>
      </c>
      <c r="G62" s="10"/>
    </row>
    <row r="63" spans="1:7" ht="132" thickBot="1">
      <c r="A63" s="9"/>
      <c r="B63" s="10" t="s">
        <v>84</v>
      </c>
      <c r="C63" s="11" t="s">
        <v>191</v>
      </c>
      <c r="D63" s="10" t="s">
        <v>84</v>
      </c>
      <c r="E63" s="10" t="s">
        <v>180</v>
      </c>
      <c r="F63" s="10" t="s">
        <v>85</v>
      </c>
      <c r="G63" s="10"/>
    </row>
    <row r="64" spans="1:7" ht="57" thickBot="1">
      <c r="A64" s="9"/>
      <c r="B64" s="10" t="s">
        <v>86</v>
      </c>
      <c r="C64" s="11" t="s">
        <v>19</v>
      </c>
      <c r="D64" s="10" t="s">
        <v>86</v>
      </c>
      <c r="E64" s="10">
        <f>13727.9*0.01*12</f>
        <v>1647.348</v>
      </c>
      <c r="F64" s="10" t="s">
        <v>87</v>
      </c>
      <c r="G64" s="10"/>
    </row>
    <row r="65" spans="1:7" ht="132" thickBot="1">
      <c r="A65" s="9"/>
      <c r="B65" s="10" t="s">
        <v>84</v>
      </c>
      <c r="C65" s="11" t="s">
        <v>191</v>
      </c>
      <c r="D65" s="10" t="s">
        <v>84</v>
      </c>
      <c r="E65" s="10" t="s">
        <v>181</v>
      </c>
      <c r="F65" s="10" t="s">
        <v>85</v>
      </c>
      <c r="G65" s="10"/>
    </row>
    <row r="66" spans="1:7" ht="57" thickBot="1">
      <c r="A66" s="9"/>
      <c r="B66" s="10" t="s">
        <v>86</v>
      </c>
      <c r="C66" s="11" t="s">
        <v>19</v>
      </c>
      <c r="D66" s="10" t="s">
        <v>86</v>
      </c>
      <c r="E66" s="10">
        <f>13727.9*12*0.58</f>
        <v>95546.184</v>
      </c>
      <c r="F66" s="10" t="s">
        <v>87</v>
      </c>
      <c r="G66" s="10"/>
    </row>
    <row r="67" spans="1:7" ht="132" thickBot="1">
      <c r="A67" s="9"/>
      <c r="B67" s="10" t="s">
        <v>84</v>
      </c>
      <c r="C67" s="11" t="s">
        <v>191</v>
      </c>
      <c r="D67" s="10" t="s">
        <v>84</v>
      </c>
      <c r="E67" s="10" t="s">
        <v>184</v>
      </c>
      <c r="F67" s="10" t="s">
        <v>85</v>
      </c>
      <c r="G67" s="10"/>
    </row>
    <row r="68" spans="1:7" ht="57" thickBot="1">
      <c r="A68" s="9"/>
      <c r="B68" s="10" t="s">
        <v>86</v>
      </c>
      <c r="C68" s="11" t="s">
        <v>19</v>
      </c>
      <c r="D68" s="10" t="s">
        <v>86</v>
      </c>
      <c r="E68" s="10">
        <f>13727.9*12*0.07</f>
        <v>11531.436</v>
      </c>
      <c r="F68" s="10" t="s">
        <v>87</v>
      </c>
      <c r="G68" s="10"/>
    </row>
    <row r="69" spans="1:7" ht="132" thickBot="1">
      <c r="A69" s="9"/>
      <c r="B69" s="10" t="s">
        <v>84</v>
      </c>
      <c r="C69" s="11" t="s">
        <v>191</v>
      </c>
      <c r="D69" s="10" t="s">
        <v>84</v>
      </c>
      <c r="E69" s="10" t="s">
        <v>182</v>
      </c>
      <c r="F69" s="10" t="s">
        <v>85</v>
      </c>
      <c r="G69" s="10"/>
    </row>
    <row r="70" spans="1:7" ht="57" thickBot="1">
      <c r="A70" s="9"/>
      <c r="B70" s="10" t="s">
        <v>86</v>
      </c>
      <c r="C70" s="11" t="s">
        <v>19</v>
      </c>
      <c r="D70" s="10" t="s">
        <v>86</v>
      </c>
      <c r="E70" s="13">
        <f>13727.9*12*0.61</f>
        <v>100488.22799999999</v>
      </c>
      <c r="F70" s="10" t="s">
        <v>87</v>
      </c>
      <c r="G70" s="10"/>
    </row>
    <row r="71" spans="1:7" ht="132" thickBot="1">
      <c r="A71" s="9"/>
      <c r="B71" s="10" t="s">
        <v>84</v>
      </c>
      <c r="C71" s="11" t="s">
        <v>191</v>
      </c>
      <c r="D71" s="10" t="s">
        <v>84</v>
      </c>
      <c r="E71" s="10" t="s">
        <v>183</v>
      </c>
      <c r="F71" s="10" t="s">
        <v>85</v>
      </c>
      <c r="G71" s="10"/>
    </row>
    <row r="72" spans="1:7" ht="57" thickBot="1">
      <c r="A72" s="9"/>
      <c r="B72" s="10" t="s">
        <v>86</v>
      </c>
      <c r="C72" s="11" t="s">
        <v>19</v>
      </c>
      <c r="D72" s="10" t="s">
        <v>86</v>
      </c>
      <c r="E72" s="10">
        <f>13727.9*0.11*12</f>
        <v>18120.828</v>
      </c>
      <c r="F72" s="10" t="s">
        <v>87</v>
      </c>
      <c r="G72" s="10"/>
    </row>
    <row r="73" spans="1:7" ht="132" thickBot="1">
      <c r="A73" s="9"/>
      <c r="B73" s="10" t="s">
        <v>84</v>
      </c>
      <c r="C73" s="11" t="s">
        <v>191</v>
      </c>
      <c r="D73" s="10" t="s">
        <v>84</v>
      </c>
      <c r="E73" s="10" t="s">
        <v>185</v>
      </c>
      <c r="F73" s="10" t="s">
        <v>85</v>
      </c>
      <c r="G73" s="10"/>
    </row>
    <row r="74" spans="1:7" ht="57" thickBot="1">
      <c r="A74" s="9"/>
      <c r="B74" s="10" t="s">
        <v>86</v>
      </c>
      <c r="C74" s="11" t="s">
        <v>19</v>
      </c>
      <c r="D74" s="10" t="s">
        <v>86</v>
      </c>
      <c r="E74" s="13">
        <f>13727.9*12*0.23</f>
        <v>37889.004</v>
      </c>
      <c r="F74" s="10" t="s">
        <v>87</v>
      </c>
      <c r="G74" s="10"/>
    </row>
    <row r="75" spans="1:7" ht="132" thickBot="1">
      <c r="A75" s="9"/>
      <c r="B75" s="10" t="s">
        <v>84</v>
      </c>
      <c r="C75" s="11" t="s">
        <v>191</v>
      </c>
      <c r="D75" s="10" t="s">
        <v>84</v>
      </c>
      <c r="E75" s="10" t="s">
        <v>186</v>
      </c>
      <c r="F75" s="10" t="s">
        <v>85</v>
      </c>
      <c r="G75" s="10"/>
    </row>
    <row r="76" spans="1:7" ht="57" thickBot="1">
      <c r="A76" s="9"/>
      <c r="B76" s="10" t="s">
        <v>86</v>
      </c>
      <c r="C76" s="11" t="s">
        <v>19</v>
      </c>
      <c r="D76" s="10" t="s">
        <v>86</v>
      </c>
      <c r="E76" s="13">
        <f>13727.9*12*0.23</f>
        <v>37889.004</v>
      </c>
      <c r="F76" s="10" t="s">
        <v>87</v>
      </c>
      <c r="G76" s="10"/>
    </row>
    <row r="77" spans="1:7" ht="132" thickBot="1">
      <c r="A77" s="9"/>
      <c r="B77" s="10" t="s">
        <v>84</v>
      </c>
      <c r="C77" s="11" t="s">
        <v>191</v>
      </c>
      <c r="D77" s="10" t="s">
        <v>84</v>
      </c>
      <c r="E77" s="10" t="s">
        <v>187</v>
      </c>
      <c r="F77" s="10" t="s">
        <v>85</v>
      </c>
      <c r="G77" s="10"/>
    </row>
    <row r="78" spans="1:7" ht="57" thickBot="1">
      <c r="A78" s="9"/>
      <c r="B78" s="10" t="s">
        <v>86</v>
      </c>
      <c r="C78" s="11" t="s">
        <v>19</v>
      </c>
      <c r="D78" s="10" t="s">
        <v>86</v>
      </c>
      <c r="E78" s="13">
        <f>13727.9*1.15*12</f>
        <v>189445.02</v>
      </c>
      <c r="F78" s="10" t="s">
        <v>87</v>
      </c>
      <c r="G78" s="10"/>
    </row>
    <row r="79" spans="1:7" ht="132" thickBot="1">
      <c r="A79" s="9"/>
      <c r="B79" s="10" t="s">
        <v>84</v>
      </c>
      <c r="C79" s="11" t="s">
        <v>191</v>
      </c>
      <c r="D79" s="10" t="s">
        <v>84</v>
      </c>
      <c r="E79" s="10" t="s">
        <v>188</v>
      </c>
      <c r="F79" s="10" t="s">
        <v>85</v>
      </c>
      <c r="G79" s="10"/>
    </row>
    <row r="80" spans="1:7" ht="57" thickBot="1">
      <c r="A80" s="9"/>
      <c r="B80" s="10" t="s">
        <v>86</v>
      </c>
      <c r="C80" s="11" t="s">
        <v>19</v>
      </c>
      <c r="D80" s="10" t="s">
        <v>86</v>
      </c>
      <c r="E80" s="13">
        <f>13727.9*12*0.04</f>
        <v>6589.392</v>
      </c>
      <c r="F80" s="10" t="s">
        <v>87</v>
      </c>
      <c r="G80" s="10"/>
    </row>
    <row r="81" spans="1:7" ht="132" thickBot="1">
      <c r="A81" s="9"/>
      <c r="B81" s="10" t="s">
        <v>84</v>
      </c>
      <c r="C81" s="11" t="s">
        <v>191</v>
      </c>
      <c r="D81" s="10" t="s">
        <v>84</v>
      </c>
      <c r="E81" s="10" t="s">
        <v>189</v>
      </c>
      <c r="F81" s="10" t="s">
        <v>85</v>
      </c>
      <c r="G81" s="10"/>
    </row>
    <row r="82" spans="1:7" ht="57" thickBot="1">
      <c r="A82" s="9"/>
      <c r="B82" s="10" t="s">
        <v>86</v>
      </c>
      <c r="C82" s="11" t="s">
        <v>19</v>
      </c>
      <c r="D82" s="10" t="s">
        <v>86</v>
      </c>
      <c r="E82" s="13">
        <f>13727.9*12*0.04</f>
        <v>6589.392</v>
      </c>
      <c r="F82" s="10" t="s">
        <v>87</v>
      </c>
      <c r="G82" s="10"/>
    </row>
    <row r="83" spans="1:7" ht="94.5" thickBot="1">
      <c r="A83" s="9"/>
      <c r="B83" s="10" t="s">
        <v>84</v>
      </c>
      <c r="C83" s="11" t="s">
        <v>190</v>
      </c>
      <c r="D83" s="10" t="s">
        <v>84</v>
      </c>
      <c r="E83" s="10" t="s">
        <v>192</v>
      </c>
      <c r="F83" s="10" t="s">
        <v>85</v>
      </c>
      <c r="G83" s="10"/>
    </row>
    <row r="84" spans="1:7" ht="57" thickBot="1">
      <c r="A84" s="9"/>
      <c r="B84" s="10" t="s">
        <v>86</v>
      </c>
      <c r="C84" s="11" t="s">
        <v>19</v>
      </c>
      <c r="D84" s="10" t="s">
        <v>86</v>
      </c>
      <c r="E84" s="13">
        <f>13727.9*0.58*12</f>
        <v>95546.18399999998</v>
      </c>
      <c r="F84" s="10" t="s">
        <v>87</v>
      </c>
      <c r="G84" s="10"/>
    </row>
    <row r="85" spans="1:7" ht="207" thickBot="1">
      <c r="A85" s="9"/>
      <c r="B85" s="10" t="s">
        <v>84</v>
      </c>
      <c r="C85" s="11" t="s">
        <v>193</v>
      </c>
      <c r="D85" s="10" t="s">
        <v>84</v>
      </c>
      <c r="E85" s="10" t="s">
        <v>194</v>
      </c>
      <c r="F85" s="10" t="s">
        <v>85</v>
      </c>
      <c r="G85" s="10"/>
    </row>
    <row r="86" spans="1:7" ht="57" thickBot="1">
      <c r="A86" s="9"/>
      <c r="B86" s="10" t="s">
        <v>86</v>
      </c>
      <c r="C86" s="11" t="s">
        <v>19</v>
      </c>
      <c r="D86" s="10" t="s">
        <v>86</v>
      </c>
      <c r="E86" s="13">
        <f>13727.9*1.425*12</f>
        <v>234747.09</v>
      </c>
      <c r="F86" s="10" t="s">
        <v>87</v>
      </c>
      <c r="G86" s="10"/>
    </row>
    <row r="87" spans="1:7" ht="94.5" thickBot="1">
      <c r="A87" s="9"/>
      <c r="B87" s="10" t="s">
        <v>84</v>
      </c>
      <c r="C87" s="11" t="s">
        <v>195</v>
      </c>
      <c r="D87" s="10" t="s">
        <v>84</v>
      </c>
      <c r="E87" s="10" t="s">
        <v>197</v>
      </c>
      <c r="F87" s="10" t="s">
        <v>85</v>
      </c>
      <c r="G87" s="10"/>
    </row>
    <row r="88" spans="1:7" ht="57" thickBot="1">
      <c r="A88" s="9"/>
      <c r="B88" s="10" t="s">
        <v>86</v>
      </c>
      <c r="C88" s="11" t="s">
        <v>19</v>
      </c>
      <c r="D88" s="10" t="s">
        <v>86</v>
      </c>
      <c r="E88" s="13">
        <f>13727.9*0.76*12</f>
        <v>125198.448</v>
      </c>
      <c r="F88" s="10" t="s">
        <v>87</v>
      </c>
      <c r="G88" s="10"/>
    </row>
    <row r="89" spans="1:7" ht="188.25" thickBot="1">
      <c r="A89" s="9"/>
      <c r="B89" s="10" t="s">
        <v>84</v>
      </c>
      <c r="C89" s="11" t="s">
        <v>196</v>
      </c>
      <c r="D89" s="10" t="s">
        <v>84</v>
      </c>
      <c r="E89" s="10" t="s">
        <v>198</v>
      </c>
      <c r="F89" s="10" t="s">
        <v>85</v>
      </c>
      <c r="G89" s="10"/>
    </row>
    <row r="90" spans="1:7" ht="57" thickBot="1">
      <c r="A90" s="9"/>
      <c r="B90" s="10" t="s">
        <v>86</v>
      </c>
      <c r="C90" s="11" t="s">
        <v>19</v>
      </c>
      <c r="D90" s="10" t="s">
        <v>86</v>
      </c>
      <c r="E90" s="13">
        <f>13727.9*0.51*12</f>
        <v>84014.748</v>
      </c>
      <c r="F90" s="10" t="s">
        <v>87</v>
      </c>
      <c r="G90" s="10"/>
    </row>
    <row r="91" spans="1:7" ht="282" thickBot="1">
      <c r="A91" s="9"/>
      <c r="B91" s="10" t="s">
        <v>84</v>
      </c>
      <c r="C91" s="11" t="s">
        <v>199</v>
      </c>
      <c r="D91" s="10" t="s">
        <v>84</v>
      </c>
      <c r="E91" s="10" t="s">
        <v>200</v>
      </c>
      <c r="F91" s="10" t="s">
        <v>85</v>
      </c>
      <c r="G91" s="10"/>
    </row>
    <row r="92" spans="1:7" ht="57" thickBot="1">
      <c r="A92" s="9"/>
      <c r="B92" s="10" t="s">
        <v>86</v>
      </c>
      <c r="C92" s="11" t="s">
        <v>19</v>
      </c>
      <c r="D92" s="10" t="s">
        <v>86</v>
      </c>
      <c r="E92" s="13">
        <f>13727.9*2.16*12</f>
        <v>355827.16800000006</v>
      </c>
      <c r="F92" s="10" t="s">
        <v>87</v>
      </c>
      <c r="G92" s="10"/>
    </row>
    <row r="93" spans="1:7" ht="188.25" thickBot="1">
      <c r="A93" s="9"/>
      <c r="B93" s="10" t="s">
        <v>84</v>
      </c>
      <c r="C93" s="11" t="s">
        <v>201</v>
      </c>
      <c r="D93" s="10" t="s">
        <v>84</v>
      </c>
      <c r="E93" s="10" t="s">
        <v>202</v>
      </c>
      <c r="F93" s="10" t="s">
        <v>85</v>
      </c>
      <c r="G93" s="10"/>
    </row>
    <row r="94" spans="1:7" ht="57" thickBot="1">
      <c r="A94" s="9"/>
      <c r="B94" s="10" t="s">
        <v>86</v>
      </c>
      <c r="C94" s="11" t="s">
        <v>19</v>
      </c>
      <c r="D94" s="10" t="s">
        <v>86</v>
      </c>
      <c r="E94" s="13">
        <f>13727.9*4.015*12</f>
        <v>661410.2219999998</v>
      </c>
      <c r="F94" s="10" t="s">
        <v>87</v>
      </c>
      <c r="G94" s="10"/>
    </row>
    <row r="95" spans="1:7" ht="169.5" thickBot="1">
      <c r="A95" s="9"/>
      <c r="B95" s="10" t="s">
        <v>84</v>
      </c>
      <c r="C95" s="11" t="s">
        <v>211</v>
      </c>
      <c r="D95" s="10" t="s">
        <v>84</v>
      </c>
      <c r="E95" s="10" t="s">
        <v>212</v>
      </c>
      <c r="F95" s="10" t="s">
        <v>85</v>
      </c>
      <c r="G95" s="10"/>
    </row>
    <row r="96" spans="1:7" ht="57" thickBot="1">
      <c r="A96" s="9"/>
      <c r="B96" s="10" t="s">
        <v>86</v>
      </c>
      <c r="C96" s="11" t="s">
        <v>19</v>
      </c>
      <c r="D96" s="10" t="s">
        <v>86</v>
      </c>
      <c r="E96" s="13">
        <f>13727.9*0.58*12</f>
        <v>95546.18399999998</v>
      </c>
      <c r="F96" s="10" t="s">
        <v>87</v>
      </c>
      <c r="G96" s="10"/>
    </row>
    <row r="97" spans="1:7" ht="108.75" customHeight="1" thickBot="1">
      <c r="A97" s="41" t="s">
        <v>88</v>
      </c>
      <c r="B97" s="42"/>
      <c r="C97" s="42"/>
      <c r="D97" s="42"/>
      <c r="E97" s="42"/>
      <c r="F97" s="42"/>
      <c r="G97" s="10" t="s">
        <v>95</v>
      </c>
    </row>
    <row r="98" spans="1:7" ht="132" thickBot="1">
      <c r="A98" s="9" t="s">
        <v>89</v>
      </c>
      <c r="B98" s="10" t="s">
        <v>90</v>
      </c>
      <c r="C98" s="11" t="s">
        <v>191</v>
      </c>
      <c r="D98" s="10" t="s">
        <v>90</v>
      </c>
      <c r="E98" s="11" t="s">
        <v>204</v>
      </c>
      <c r="F98" s="10" t="s">
        <v>91</v>
      </c>
      <c r="G98" s="10" t="s">
        <v>95</v>
      </c>
    </row>
    <row r="99" spans="1:7" ht="94.5" thickBot="1">
      <c r="A99" s="9" t="s">
        <v>92</v>
      </c>
      <c r="B99" s="10" t="s">
        <v>93</v>
      </c>
      <c r="C99" s="11" t="s">
        <v>203</v>
      </c>
      <c r="D99" s="10" t="s">
        <v>93</v>
      </c>
      <c r="E99" s="11" t="s">
        <v>205</v>
      </c>
      <c r="F99" s="10" t="s">
        <v>94</v>
      </c>
      <c r="G99" s="10" t="s">
        <v>95</v>
      </c>
    </row>
    <row r="100" spans="1:7" ht="38.25" thickBot="1">
      <c r="A100" s="9" t="s">
        <v>96</v>
      </c>
      <c r="B100" s="10" t="s">
        <v>4</v>
      </c>
      <c r="C100" s="11" t="s">
        <v>19</v>
      </c>
      <c r="D100" s="10" t="s">
        <v>4</v>
      </c>
      <c r="E100" s="11" t="s">
        <v>19</v>
      </c>
      <c r="F100" s="10" t="s">
        <v>97</v>
      </c>
      <c r="G100" s="10"/>
    </row>
    <row r="101" spans="1:7" ht="57" thickBot="1">
      <c r="A101" s="9" t="s">
        <v>98</v>
      </c>
      <c r="B101" s="10" t="s">
        <v>99</v>
      </c>
      <c r="C101" s="11">
        <v>5.59</v>
      </c>
      <c r="D101" s="10" t="s">
        <v>99</v>
      </c>
      <c r="E101" s="11">
        <v>0.58</v>
      </c>
      <c r="F101" s="10" t="s">
        <v>100</v>
      </c>
      <c r="G101" s="10"/>
    </row>
    <row r="102" spans="1:7" ht="94.5" thickBot="1">
      <c r="A102" s="30"/>
      <c r="B102" s="10" t="s">
        <v>90</v>
      </c>
      <c r="C102" s="11" t="s">
        <v>195</v>
      </c>
      <c r="D102" s="10" t="s">
        <v>90</v>
      </c>
      <c r="E102" s="10" t="s">
        <v>207</v>
      </c>
      <c r="F102" s="10" t="s">
        <v>91</v>
      </c>
      <c r="G102" s="10" t="s">
        <v>95</v>
      </c>
    </row>
    <row r="103" spans="1:7" ht="94.5" thickBot="1">
      <c r="A103" s="9"/>
      <c r="B103" s="10" t="s">
        <v>93</v>
      </c>
      <c r="C103" s="11" t="s">
        <v>206</v>
      </c>
      <c r="D103" s="10" t="s">
        <v>93</v>
      </c>
      <c r="E103" s="11" t="s">
        <v>203</v>
      </c>
      <c r="F103" s="10" t="s">
        <v>94</v>
      </c>
      <c r="G103" s="10" t="s">
        <v>95</v>
      </c>
    </row>
    <row r="104" spans="1:7" ht="38.25" thickBot="1">
      <c r="A104" s="9"/>
      <c r="B104" s="10" t="s">
        <v>4</v>
      </c>
      <c r="C104" s="11" t="s">
        <v>19</v>
      </c>
      <c r="D104" s="10" t="s">
        <v>4</v>
      </c>
      <c r="E104" s="11" t="s">
        <v>19</v>
      </c>
      <c r="F104" s="10" t="s">
        <v>97</v>
      </c>
      <c r="G104" s="10"/>
    </row>
    <row r="105" spans="1:7" ht="57" thickBot="1">
      <c r="A105" s="9"/>
      <c r="B105" s="10" t="s">
        <v>99</v>
      </c>
      <c r="C105" s="11">
        <v>0.76</v>
      </c>
      <c r="D105" s="10" t="s">
        <v>99</v>
      </c>
      <c r="E105" s="11">
        <v>0.52</v>
      </c>
      <c r="F105" s="10" t="s">
        <v>100</v>
      </c>
      <c r="G105" s="10"/>
    </row>
    <row r="106" spans="1:7" ht="94.5" thickBot="1">
      <c r="A106" s="9"/>
      <c r="B106" s="10" t="s">
        <v>90</v>
      </c>
      <c r="C106" s="11" t="s">
        <v>199</v>
      </c>
      <c r="D106" s="10" t="s">
        <v>90</v>
      </c>
      <c r="E106" s="10" t="s">
        <v>209</v>
      </c>
      <c r="F106" s="10" t="s">
        <v>91</v>
      </c>
      <c r="G106" s="10" t="s">
        <v>95</v>
      </c>
    </row>
    <row r="107" spans="1:7" ht="94.5" thickBot="1">
      <c r="A107" s="9"/>
      <c r="B107" s="10" t="s">
        <v>93</v>
      </c>
      <c r="C107" s="11" t="s">
        <v>208</v>
      </c>
      <c r="D107" s="10" t="s">
        <v>93</v>
      </c>
      <c r="E107" s="11" t="s">
        <v>205</v>
      </c>
      <c r="F107" s="10" t="s">
        <v>94</v>
      </c>
      <c r="G107" s="10" t="s">
        <v>95</v>
      </c>
    </row>
    <row r="108" spans="1:7" ht="38.25" thickBot="1">
      <c r="A108" s="9"/>
      <c r="B108" s="10" t="s">
        <v>4</v>
      </c>
      <c r="C108" s="11" t="s">
        <v>19</v>
      </c>
      <c r="D108" s="10" t="s">
        <v>4</v>
      </c>
      <c r="E108" s="11" t="s">
        <v>19</v>
      </c>
      <c r="F108" s="10" t="s">
        <v>97</v>
      </c>
      <c r="G108" s="10"/>
    </row>
    <row r="109" spans="1:7" ht="57" thickBot="1">
      <c r="A109" s="9"/>
      <c r="B109" s="10" t="s">
        <v>99</v>
      </c>
      <c r="C109" s="11">
        <v>2.2</v>
      </c>
      <c r="D109" s="10" t="s">
        <v>99</v>
      </c>
      <c r="E109" s="11">
        <v>4.1</v>
      </c>
      <c r="F109" s="10" t="s">
        <v>100</v>
      </c>
      <c r="G109" s="10"/>
    </row>
    <row r="110" spans="1:7" ht="94.5" thickBot="1">
      <c r="A110" s="9"/>
      <c r="B110" s="10" t="s">
        <v>90</v>
      </c>
      <c r="C110" s="11" t="s">
        <v>175</v>
      </c>
      <c r="D110" s="10" t="s">
        <v>90</v>
      </c>
      <c r="E110" s="11" t="s">
        <v>211</v>
      </c>
      <c r="F110" s="10" t="s">
        <v>91</v>
      </c>
      <c r="G110" s="10" t="s">
        <v>95</v>
      </c>
    </row>
    <row r="111" spans="1:7" ht="94.5" thickBot="1">
      <c r="A111" s="9"/>
      <c r="B111" s="10" t="s">
        <v>93</v>
      </c>
      <c r="C111" s="11" t="s">
        <v>210</v>
      </c>
      <c r="D111" s="10" t="s">
        <v>93</v>
      </c>
      <c r="E111" s="11" t="s">
        <v>203</v>
      </c>
      <c r="F111" s="10" t="s">
        <v>94</v>
      </c>
      <c r="G111" s="10" t="s">
        <v>95</v>
      </c>
    </row>
    <row r="112" spans="1:7" ht="38.25" thickBot="1">
      <c r="A112" s="9"/>
      <c r="B112" s="10" t="s">
        <v>4</v>
      </c>
      <c r="C112" s="11" t="s">
        <v>19</v>
      </c>
      <c r="D112" s="10" t="s">
        <v>4</v>
      </c>
      <c r="E112" s="11" t="s">
        <v>19</v>
      </c>
      <c r="F112" s="10" t="s">
        <v>97</v>
      </c>
      <c r="G112" s="10"/>
    </row>
    <row r="113" spans="1:7" ht="57" thickBot="1">
      <c r="A113" s="9"/>
      <c r="B113" s="10" t="s">
        <v>99</v>
      </c>
      <c r="C113" s="11">
        <v>3.47</v>
      </c>
      <c r="D113" s="10" t="s">
        <v>99</v>
      </c>
      <c r="E113" s="11">
        <v>0.58</v>
      </c>
      <c r="F113" s="10" t="s">
        <v>100</v>
      </c>
      <c r="G113" s="10"/>
    </row>
    <row r="114" spans="1:7" ht="24.75" customHeight="1" thickBot="1">
      <c r="A114" s="15" t="s">
        <v>101</v>
      </c>
      <c r="B114" s="16"/>
      <c r="C114" s="16"/>
      <c r="D114" s="16"/>
      <c r="E114" s="16"/>
      <c r="F114" s="16"/>
      <c r="G114" s="10"/>
    </row>
    <row r="115" spans="1:7" ht="132" thickBot="1">
      <c r="A115" s="9" t="s">
        <v>102</v>
      </c>
      <c r="B115" s="10" t="s">
        <v>103</v>
      </c>
      <c r="C115" s="11" t="s">
        <v>104</v>
      </c>
      <c r="D115" s="10" t="s">
        <v>103</v>
      </c>
      <c r="E115" s="10">
        <v>0</v>
      </c>
      <c r="F115" s="10" t="s">
        <v>105</v>
      </c>
      <c r="G115" s="10"/>
    </row>
    <row r="116" spans="1:7" ht="113.25" thickBot="1">
      <c r="A116" s="9" t="s">
        <v>106</v>
      </c>
      <c r="B116" s="10" t="s">
        <v>107</v>
      </c>
      <c r="C116" s="11" t="s">
        <v>104</v>
      </c>
      <c r="D116" s="10" t="s">
        <v>107</v>
      </c>
      <c r="E116" s="10">
        <v>0</v>
      </c>
      <c r="F116" s="10" t="s">
        <v>108</v>
      </c>
      <c r="G116" s="10"/>
    </row>
    <row r="117" spans="1:7" ht="113.25" thickBot="1">
      <c r="A117" s="9" t="s">
        <v>109</v>
      </c>
      <c r="B117" s="10" t="s">
        <v>110</v>
      </c>
      <c r="C117" s="11" t="s">
        <v>104</v>
      </c>
      <c r="D117" s="10" t="s">
        <v>110</v>
      </c>
      <c r="E117" s="10">
        <v>0</v>
      </c>
      <c r="F117" s="10" t="s">
        <v>111</v>
      </c>
      <c r="G117" s="17"/>
    </row>
    <row r="118" spans="1:7" ht="150.75" thickBot="1">
      <c r="A118" s="9" t="s">
        <v>112</v>
      </c>
      <c r="B118" s="10" t="s">
        <v>113</v>
      </c>
      <c r="C118" s="11" t="s">
        <v>19</v>
      </c>
      <c r="D118" s="10" t="s">
        <v>113</v>
      </c>
      <c r="E118" s="10">
        <v>0</v>
      </c>
      <c r="F118" s="10" t="s">
        <v>114</v>
      </c>
      <c r="G118" s="10"/>
    </row>
    <row r="119" spans="1:7" ht="24.75" customHeight="1" thickBot="1">
      <c r="A119" s="38" t="s">
        <v>115</v>
      </c>
      <c r="B119" s="39"/>
      <c r="C119" s="39"/>
      <c r="D119" s="39"/>
      <c r="E119" s="39"/>
      <c r="F119" s="39"/>
      <c r="G119" s="10"/>
    </row>
    <row r="120" spans="1:7" ht="169.5" thickBot="1">
      <c r="A120" s="9" t="s">
        <v>116</v>
      </c>
      <c r="B120" s="10" t="s">
        <v>36</v>
      </c>
      <c r="C120" s="11" t="s">
        <v>19</v>
      </c>
      <c r="D120" s="10" t="s">
        <v>36</v>
      </c>
      <c r="E120" s="10">
        <v>0</v>
      </c>
      <c r="F120" s="10" t="s">
        <v>117</v>
      </c>
      <c r="G120" s="10"/>
    </row>
    <row r="121" spans="1:7" ht="169.5" thickBot="1">
      <c r="A121" s="9" t="s">
        <v>118</v>
      </c>
      <c r="B121" s="10" t="s">
        <v>38</v>
      </c>
      <c r="C121" s="11" t="s">
        <v>19</v>
      </c>
      <c r="D121" s="10" t="s">
        <v>38</v>
      </c>
      <c r="E121" s="10">
        <v>0</v>
      </c>
      <c r="F121" s="10" t="s">
        <v>119</v>
      </c>
      <c r="G121" s="10"/>
    </row>
    <row r="122" spans="1:7" ht="150.75" thickBot="1">
      <c r="A122" s="9" t="s">
        <v>120</v>
      </c>
      <c r="B122" s="10" t="s">
        <v>40</v>
      </c>
      <c r="C122" s="11" t="s">
        <v>19</v>
      </c>
      <c r="D122" s="10" t="s">
        <v>40</v>
      </c>
      <c r="E122" s="10">
        <v>0</v>
      </c>
      <c r="F122" s="10" t="s">
        <v>121</v>
      </c>
      <c r="G122" s="10"/>
    </row>
    <row r="123" spans="1:7" ht="150.75" thickBot="1">
      <c r="A123" s="9" t="s">
        <v>122</v>
      </c>
      <c r="B123" s="10" t="s">
        <v>74</v>
      </c>
      <c r="C123" s="11" t="s">
        <v>19</v>
      </c>
      <c r="D123" s="10" t="s">
        <v>74</v>
      </c>
      <c r="E123" s="10">
        <v>0</v>
      </c>
      <c r="F123" s="10" t="s">
        <v>123</v>
      </c>
      <c r="G123" s="10"/>
    </row>
    <row r="124" spans="1:7" ht="169.5" thickBot="1">
      <c r="A124" s="9" t="s">
        <v>124</v>
      </c>
      <c r="B124" s="10" t="s">
        <v>77</v>
      </c>
      <c r="C124" s="11" t="s">
        <v>19</v>
      </c>
      <c r="D124" s="10" t="s">
        <v>77</v>
      </c>
      <c r="E124" s="10">
        <v>0</v>
      </c>
      <c r="F124" s="10" t="s">
        <v>125</v>
      </c>
      <c r="G124" s="20"/>
    </row>
    <row r="125" spans="1:7" ht="113.25" thickBot="1">
      <c r="A125" s="9" t="s">
        <v>126</v>
      </c>
      <c r="B125" s="10" t="s">
        <v>80</v>
      </c>
      <c r="C125" s="11" t="s">
        <v>19</v>
      </c>
      <c r="D125" s="10" t="s">
        <v>80</v>
      </c>
      <c r="E125" s="10">
        <v>0</v>
      </c>
      <c r="F125" s="10" t="s">
        <v>127</v>
      </c>
      <c r="G125" s="10"/>
    </row>
    <row r="126" spans="1:7" ht="24.75" customHeight="1" thickBot="1">
      <c r="A126" s="18" t="s">
        <v>128</v>
      </c>
      <c r="B126" s="19"/>
      <c r="C126" s="19"/>
      <c r="D126" s="19"/>
      <c r="E126" s="19"/>
      <c r="F126" s="19"/>
      <c r="G126" s="10"/>
    </row>
    <row r="127" spans="1:7" ht="24.75" customHeight="1" thickBot="1">
      <c r="A127" s="9" t="s">
        <v>129</v>
      </c>
      <c r="B127" s="10" t="s">
        <v>130</v>
      </c>
      <c r="C127" s="11" t="s">
        <v>11</v>
      </c>
      <c r="D127" s="10" t="s">
        <v>130</v>
      </c>
      <c r="E127" s="11" t="s">
        <v>159</v>
      </c>
      <c r="F127" s="10" t="s">
        <v>131</v>
      </c>
      <c r="G127" s="10"/>
    </row>
    <row r="128" spans="1:7" ht="57" thickBot="1">
      <c r="A128" s="9" t="s">
        <v>132</v>
      </c>
      <c r="B128" s="10" t="s">
        <v>4</v>
      </c>
      <c r="C128" s="11" t="s">
        <v>11</v>
      </c>
      <c r="D128" s="10" t="s">
        <v>4</v>
      </c>
      <c r="E128" s="11" t="s">
        <v>160</v>
      </c>
      <c r="F128" s="10" t="s">
        <v>133</v>
      </c>
      <c r="G128" s="10"/>
    </row>
    <row r="129" spans="1:7" ht="113.25" thickBot="1">
      <c r="A129" s="9" t="s">
        <v>134</v>
      </c>
      <c r="B129" s="10" t="s">
        <v>135</v>
      </c>
      <c r="C129" s="11" t="s">
        <v>136</v>
      </c>
      <c r="D129" s="10" t="s">
        <v>135</v>
      </c>
      <c r="E129" s="33">
        <f>E130/18.545</f>
        <v>22993.65057967107</v>
      </c>
      <c r="F129" s="10" t="s">
        <v>137</v>
      </c>
      <c r="G129" s="10"/>
    </row>
    <row r="130" spans="1:7" ht="94.5" thickBot="1">
      <c r="A130" s="9" t="s">
        <v>138</v>
      </c>
      <c r="B130" s="10" t="s">
        <v>139</v>
      </c>
      <c r="C130" s="11" t="s">
        <v>19</v>
      </c>
      <c r="D130" s="10" t="s">
        <v>139</v>
      </c>
      <c r="E130" s="13">
        <v>426417.25</v>
      </c>
      <c r="F130" s="10" t="s">
        <v>140</v>
      </c>
      <c r="G130" s="10"/>
    </row>
    <row r="131" spans="1:7" ht="94.5" thickBot="1">
      <c r="A131" s="9" t="s">
        <v>141</v>
      </c>
      <c r="B131" s="10" t="s">
        <v>142</v>
      </c>
      <c r="C131" s="11" t="s">
        <v>19</v>
      </c>
      <c r="D131" s="10" t="s">
        <v>142</v>
      </c>
      <c r="E131" s="10">
        <f>385897.84-18696.81</f>
        <v>367201.03</v>
      </c>
      <c r="F131" s="10" t="s">
        <v>143</v>
      </c>
      <c r="G131" s="10"/>
    </row>
    <row r="132" spans="1:7" ht="113.25" thickBot="1">
      <c r="A132" s="9" t="s">
        <v>144</v>
      </c>
      <c r="B132" s="10" t="s">
        <v>145</v>
      </c>
      <c r="C132" s="11" t="s">
        <v>19</v>
      </c>
      <c r="D132" s="10" t="s">
        <v>145</v>
      </c>
      <c r="E132" s="13">
        <f>E130-E131</f>
        <v>59216.21999999997</v>
      </c>
      <c r="F132" s="10" t="s">
        <v>146</v>
      </c>
      <c r="G132" s="10"/>
    </row>
    <row r="133" spans="1:7" ht="24.75" customHeight="1" thickBot="1">
      <c r="A133" s="9" t="s">
        <v>147</v>
      </c>
      <c r="B133" s="10" t="s">
        <v>148</v>
      </c>
      <c r="C133" s="11" t="s">
        <v>19</v>
      </c>
      <c r="D133" s="10" t="s">
        <v>148</v>
      </c>
      <c r="E133" s="13">
        <f>E130</f>
        <v>426417.25</v>
      </c>
      <c r="F133" s="10" t="s">
        <v>149</v>
      </c>
      <c r="G133" s="10"/>
    </row>
    <row r="134" spans="1:7" ht="150.75" thickBot="1">
      <c r="A134" s="9" t="s">
        <v>150</v>
      </c>
      <c r="B134" s="10" t="s">
        <v>151</v>
      </c>
      <c r="C134" s="11" t="s">
        <v>19</v>
      </c>
      <c r="D134" s="10" t="s">
        <v>151</v>
      </c>
      <c r="E134" s="13">
        <f>E133-E135</f>
        <v>391644.23</v>
      </c>
      <c r="F134" s="10" t="s">
        <v>152</v>
      </c>
      <c r="G134" s="10"/>
    </row>
    <row r="135" spans="1:7" ht="169.5" thickBot="1">
      <c r="A135" s="9" t="s">
        <v>153</v>
      </c>
      <c r="B135" s="10" t="s">
        <v>154</v>
      </c>
      <c r="C135" s="11" t="s">
        <v>19</v>
      </c>
      <c r="D135" s="10" t="s">
        <v>154</v>
      </c>
      <c r="E135" s="13">
        <v>34773.02</v>
      </c>
      <c r="F135" s="10" t="s">
        <v>155</v>
      </c>
      <c r="G135" s="10"/>
    </row>
    <row r="136" spans="1:7" ht="150.75" thickBot="1">
      <c r="A136" s="9" t="s">
        <v>156</v>
      </c>
      <c r="B136" s="10" t="s">
        <v>157</v>
      </c>
      <c r="C136" s="11" t="s">
        <v>19</v>
      </c>
      <c r="D136" s="10" t="s">
        <v>157</v>
      </c>
      <c r="E136" s="10">
        <v>0</v>
      </c>
      <c r="F136" s="10" t="s">
        <v>158</v>
      </c>
      <c r="G136" s="10"/>
    </row>
    <row r="137" spans="1:7" ht="38.25" thickBot="1">
      <c r="A137" s="9" t="s">
        <v>129</v>
      </c>
      <c r="B137" s="10" t="s">
        <v>130</v>
      </c>
      <c r="C137" s="11" t="s">
        <v>11</v>
      </c>
      <c r="D137" s="10" t="s">
        <v>130</v>
      </c>
      <c r="E137" s="11" t="s">
        <v>161</v>
      </c>
      <c r="F137" s="10" t="s">
        <v>131</v>
      </c>
      <c r="G137" s="10"/>
    </row>
    <row r="138" spans="1:7" ht="57" thickBot="1">
      <c r="A138" s="9" t="s">
        <v>132</v>
      </c>
      <c r="B138" s="10" t="s">
        <v>4</v>
      </c>
      <c r="C138" s="11" t="s">
        <v>11</v>
      </c>
      <c r="D138" s="10" t="s">
        <v>4</v>
      </c>
      <c r="E138" s="11" t="s">
        <v>160</v>
      </c>
      <c r="F138" s="10" t="s">
        <v>133</v>
      </c>
      <c r="G138" s="10"/>
    </row>
    <row r="139" spans="1:7" ht="113.25" thickBot="1">
      <c r="A139" s="9" t="s">
        <v>134</v>
      </c>
      <c r="B139" s="10" t="s">
        <v>135</v>
      </c>
      <c r="C139" s="11" t="s">
        <v>136</v>
      </c>
      <c r="D139" s="10" t="s">
        <v>135</v>
      </c>
      <c r="E139" s="33">
        <f>E140/10.065</f>
        <v>35980.525583705916</v>
      </c>
      <c r="F139" s="10" t="s">
        <v>137</v>
      </c>
      <c r="G139" s="10"/>
    </row>
    <row r="140" spans="1:7" ht="94.5" thickBot="1">
      <c r="A140" s="9" t="s">
        <v>138</v>
      </c>
      <c r="B140" s="10" t="s">
        <v>139</v>
      </c>
      <c r="C140" s="11" t="s">
        <v>19</v>
      </c>
      <c r="D140" s="10" t="s">
        <v>139</v>
      </c>
      <c r="E140" s="13">
        <v>362143.99</v>
      </c>
      <c r="F140" s="10" t="s">
        <v>140</v>
      </c>
      <c r="G140" s="10"/>
    </row>
    <row r="141" spans="1:7" ht="94.5" thickBot="1">
      <c r="A141" s="9" t="s">
        <v>141</v>
      </c>
      <c r="B141" s="10" t="s">
        <v>142</v>
      </c>
      <c r="C141" s="11" t="s">
        <v>19</v>
      </c>
      <c r="D141" s="10" t="s">
        <v>142</v>
      </c>
      <c r="E141" s="10">
        <f>326118.85-27292.46</f>
        <v>298826.38999999996</v>
      </c>
      <c r="F141" s="10" t="s">
        <v>143</v>
      </c>
      <c r="G141" s="10"/>
    </row>
    <row r="142" spans="1:7" ht="113.25" thickBot="1">
      <c r="A142" s="9" t="s">
        <v>144</v>
      </c>
      <c r="B142" s="10" t="s">
        <v>145</v>
      </c>
      <c r="C142" s="11" t="s">
        <v>19</v>
      </c>
      <c r="D142" s="10" t="s">
        <v>145</v>
      </c>
      <c r="E142" s="13">
        <f>E140-E141</f>
        <v>63317.600000000035</v>
      </c>
      <c r="F142" s="10" t="s">
        <v>146</v>
      </c>
      <c r="G142" s="10"/>
    </row>
    <row r="143" spans="1:7" ht="132" thickBot="1">
      <c r="A143" s="9" t="s">
        <v>147</v>
      </c>
      <c r="B143" s="10" t="s">
        <v>148</v>
      </c>
      <c r="C143" s="11" t="s">
        <v>19</v>
      </c>
      <c r="D143" s="10" t="s">
        <v>148</v>
      </c>
      <c r="E143" s="13">
        <f>E140</f>
        <v>362143.99</v>
      </c>
      <c r="F143" s="10" t="s">
        <v>149</v>
      </c>
      <c r="G143" s="10"/>
    </row>
    <row r="144" spans="1:7" ht="150.75" thickBot="1">
      <c r="A144" s="9" t="s">
        <v>150</v>
      </c>
      <c r="B144" s="10" t="s">
        <v>151</v>
      </c>
      <c r="C144" s="11" t="s">
        <v>19</v>
      </c>
      <c r="D144" s="10" t="s">
        <v>151</v>
      </c>
      <c r="E144" s="13">
        <f>E143-E145</f>
        <v>319188.86</v>
      </c>
      <c r="F144" s="10" t="s">
        <v>152</v>
      </c>
      <c r="G144" s="10"/>
    </row>
    <row r="145" spans="1:7" ht="169.5" thickBot="1">
      <c r="A145" s="9" t="s">
        <v>153</v>
      </c>
      <c r="B145" s="10" t="s">
        <v>154</v>
      </c>
      <c r="C145" s="11" t="s">
        <v>19</v>
      </c>
      <c r="D145" s="10" t="s">
        <v>154</v>
      </c>
      <c r="E145" s="10">
        <f>18920.62+24034.51</f>
        <v>42955.13</v>
      </c>
      <c r="F145" s="10" t="s">
        <v>155</v>
      </c>
      <c r="G145" s="10"/>
    </row>
    <row r="146" spans="1:7" ht="150.75" thickBot="1">
      <c r="A146" s="9" t="s">
        <v>156</v>
      </c>
      <c r="B146" s="10" t="s">
        <v>157</v>
      </c>
      <c r="C146" s="11" t="s">
        <v>19</v>
      </c>
      <c r="D146" s="10" t="s">
        <v>157</v>
      </c>
      <c r="E146" s="10">
        <v>0</v>
      </c>
      <c r="F146" s="10" t="s">
        <v>158</v>
      </c>
      <c r="G146" s="10"/>
    </row>
    <row r="147" spans="1:7" ht="38.25" thickBot="1">
      <c r="A147" s="9" t="s">
        <v>129</v>
      </c>
      <c r="B147" s="10" t="s">
        <v>130</v>
      </c>
      <c r="C147" s="11" t="s">
        <v>11</v>
      </c>
      <c r="D147" s="10" t="s">
        <v>130</v>
      </c>
      <c r="E147" s="11" t="s">
        <v>162</v>
      </c>
      <c r="F147" s="10" t="s">
        <v>131</v>
      </c>
      <c r="G147" s="10"/>
    </row>
    <row r="148" spans="1:7" ht="57" thickBot="1">
      <c r="A148" s="9" t="s">
        <v>132</v>
      </c>
      <c r="B148" s="10" t="s">
        <v>4</v>
      </c>
      <c r="C148" s="11" t="s">
        <v>11</v>
      </c>
      <c r="D148" s="10" t="s">
        <v>4</v>
      </c>
      <c r="E148" s="11" t="s">
        <v>163</v>
      </c>
      <c r="F148" s="10" t="s">
        <v>133</v>
      </c>
      <c r="G148" s="10"/>
    </row>
    <row r="149" spans="1:7" ht="113.25" thickBot="1">
      <c r="A149" s="9" t="s">
        <v>134</v>
      </c>
      <c r="B149" s="10" t="s">
        <v>135</v>
      </c>
      <c r="C149" s="11" t="s">
        <v>136</v>
      </c>
      <c r="D149" s="10" t="s">
        <v>135</v>
      </c>
      <c r="E149" s="34">
        <f>E150/2.655</f>
        <v>453192.01506591344</v>
      </c>
      <c r="F149" s="10" t="s">
        <v>137</v>
      </c>
      <c r="G149" s="10"/>
    </row>
    <row r="150" spans="1:7" ht="94.5" thickBot="1">
      <c r="A150" s="9" t="s">
        <v>138</v>
      </c>
      <c r="B150" s="10" t="s">
        <v>139</v>
      </c>
      <c r="C150" s="11" t="s">
        <v>19</v>
      </c>
      <c r="D150" s="10" t="s">
        <v>139</v>
      </c>
      <c r="E150" s="13">
        <v>1203224.8</v>
      </c>
      <c r="F150" s="10" t="s">
        <v>140</v>
      </c>
      <c r="G150" s="10"/>
    </row>
    <row r="151" spans="1:7" ht="94.5" thickBot="1">
      <c r="A151" s="9" t="s">
        <v>141</v>
      </c>
      <c r="B151" s="10" t="s">
        <v>142</v>
      </c>
      <c r="C151" s="11" t="s">
        <v>19</v>
      </c>
      <c r="D151" s="10" t="s">
        <v>142</v>
      </c>
      <c r="E151" s="10">
        <f>1093021.22-46900.69</f>
        <v>1046120.53</v>
      </c>
      <c r="F151" s="10" t="s">
        <v>143</v>
      </c>
      <c r="G151" s="10"/>
    </row>
    <row r="152" spans="1:7" ht="113.25" thickBot="1">
      <c r="A152" s="9" t="s">
        <v>144</v>
      </c>
      <c r="B152" s="10" t="s">
        <v>145</v>
      </c>
      <c r="C152" s="11" t="s">
        <v>19</v>
      </c>
      <c r="D152" s="10" t="s">
        <v>145</v>
      </c>
      <c r="E152" s="13">
        <f>E150-E151</f>
        <v>157104.27000000002</v>
      </c>
      <c r="F152" s="10" t="s">
        <v>146</v>
      </c>
      <c r="G152" s="10"/>
    </row>
    <row r="153" spans="1:7" ht="132" thickBot="1">
      <c r="A153" s="9" t="s">
        <v>147</v>
      </c>
      <c r="B153" s="10" t="s">
        <v>148</v>
      </c>
      <c r="C153" s="11" t="s">
        <v>19</v>
      </c>
      <c r="D153" s="10" t="s">
        <v>148</v>
      </c>
      <c r="E153" s="13">
        <f>E150</f>
        <v>1203224.8</v>
      </c>
      <c r="F153" s="10" t="s">
        <v>149</v>
      </c>
      <c r="G153" s="10"/>
    </row>
    <row r="154" spans="1:7" ht="150.75" thickBot="1">
      <c r="A154" s="9" t="s">
        <v>150</v>
      </c>
      <c r="B154" s="10" t="s">
        <v>151</v>
      </c>
      <c r="C154" s="11" t="s">
        <v>19</v>
      </c>
      <c r="D154" s="10" t="s">
        <v>151</v>
      </c>
      <c r="E154" s="13">
        <f>E153-E155</f>
        <v>1108483.78</v>
      </c>
      <c r="F154" s="10" t="s">
        <v>152</v>
      </c>
      <c r="G154" s="10"/>
    </row>
    <row r="155" spans="1:256" s="26" customFormat="1" ht="169.5" thickBot="1">
      <c r="A155" s="9" t="s">
        <v>153</v>
      </c>
      <c r="B155" s="10" t="s">
        <v>154</v>
      </c>
      <c r="C155" s="11" t="s">
        <v>19</v>
      </c>
      <c r="D155" s="10" t="s">
        <v>154</v>
      </c>
      <c r="E155" s="13">
        <f>35684*2.655</f>
        <v>94741.01999999999</v>
      </c>
      <c r="F155" s="14" t="s">
        <v>155</v>
      </c>
      <c r="G155" s="27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</row>
    <row r="156" spans="1:33" s="26" customFormat="1" ht="150.75" thickBot="1">
      <c r="A156" s="9" t="s">
        <v>156</v>
      </c>
      <c r="B156" s="10" t="s">
        <v>157</v>
      </c>
      <c r="C156" s="11" t="s">
        <v>19</v>
      </c>
      <c r="D156" s="10" t="s">
        <v>157</v>
      </c>
      <c r="E156" s="10">
        <v>0</v>
      </c>
      <c r="F156" s="14" t="s">
        <v>158</v>
      </c>
      <c r="G156" s="3"/>
      <c r="H156" s="25"/>
      <c r="I156" s="25"/>
      <c r="J156" s="23"/>
      <c r="K156" s="25"/>
      <c r="L156" s="25"/>
      <c r="M156" s="25"/>
      <c r="N156" s="25"/>
      <c r="O156" s="25"/>
      <c r="P156" s="25"/>
      <c r="Q156" s="23"/>
      <c r="R156" s="25"/>
      <c r="S156" s="25"/>
      <c r="T156" s="25"/>
      <c r="U156" s="25"/>
      <c r="V156" s="25"/>
      <c r="W156" s="25"/>
      <c r="X156" s="23"/>
      <c r="Y156" s="25"/>
      <c r="Z156" s="25"/>
      <c r="AA156" s="25"/>
      <c r="AB156" s="25"/>
      <c r="AC156" s="25"/>
      <c r="AD156" s="25"/>
      <c r="AE156" s="23"/>
      <c r="AF156" s="25"/>
      <c r="AG156" s="25"/>
    </row>
    <row r="157" spans="1:33" s="26" customFormat="1" ht="33.75" customHeight="1" thickBot="1">
      <c r="A157" s="35" t="s">
        <v>164</v>
      </c>
      <c r="B157" s="36"/>
      <c r="C157" s="36"/>
      <c r="D157" s="36"/>
      <c r="E157" s="36"/>
      <c r="F157" s="37"/>
      <c r="G157" s="3"/>
      <c r="H157" s="25"/>
      <c r="I157" s="25"/>
      <c r="J157" s="23"/>
      <c r="K157" s="25"/>
      <c r="L157" s="25"/>
      <c r="M157" s="25"/>
      <c r="N157" s="25"/>
      <c r="O157" s="25"/>
      <c r="P157" s="25"/>
      <c r="Q157" s="23"/>
      <c r="R157" s="25"/>
      <c r="S157" s="25"/>
      <c r="T157" s="25"/>
      <c r="U157" s="25"/>
      <c r="V157" s="25"/>
      <c r="W157" s="25"/>
      <c r="X157" s="23"/>
      <c r="Y157" s="25"/>
      <c r="Z157" s="25"/>
      <c r="AA157" s="25"/>
      <c r="AB157" s="25"/>
      <c r="AC157" s="25"/>
      <c r="AD157" s="25"/>
      <c r="AE157" s="23"/>
      <c r="AF157" s="25"/>
      <c r="AG157" s="25"/>
    </row>
    <row r="158" spans="1:33" s="26" customFormat="1" ht="132" thickBot="1">
      <c r="A158" s="3">
        <v>47</v>
      </c>
      <c r="B158" s="4" t="s">
        <v>103</v>
      </c>
      <c r="C158" s="2" t="s">
        <v>104</v>
      </c>
      <c r="D158" s="4" t="s">
        <v>103</v>
      </c>
      <c r="E158" s="4">
        <v>0</v>
      </c>
      <c r="F158" s="6" t="s">
        <v>105</v>
      </c>
      <c r="G158" s="3"/>
      <c r="H158" s="25"/>
      <c r="I158" s="25"/>
      <c r="J158" s="23"/>
      <c r="K158" s="25"/>
      <c r="L158" s="25"/>
      <c r="M158" s="25"/>
      <c r="N158" s="25"/>
      <c r="O158" s="25"/>
      <c r="P158" s="25"/>
      <c r="Q158" s="23"/>
      <c r="R158" s="25"/>
      <c r="S158" s="25"/>
      <c r="T158" s="25"/>
      <c r="U158" s="25"/>
      <c r="V158" s="25"/>
      <c r="W158" s="25"/>
      <c r="X158" s="23"/>
      <c r="Y158" s="25"/>
      <c r="Z158" s="25"/>
      <c r="AA158" s="25"/>
      <c r="AB158" s="25"/>
      <c r="AC158" s="25"/>
      <c r="AD158" s="25"/>
      <c r="AE158" s="23"/>
      <c r="AF158" s="25"/>
      <c r="AG158" s="25"/>
    </row>
    <row r="159" spans="1:33" s="26" customFormat="1" ht="113.25" thickBot="1">
      <c r="A159" s="3">
        <v>48</v>
      </c>
      <c r="B159" s="4" t="s">
        <v>107</v>
      </c>
      <c r="C159" s="2" t="s">
        <v>104</v>
      </c>
      <c r="D159" s="4" t="s">
        <v>107</v>
      </c>
      <c r="E159" s="4">
        <v>0</v>
      </c>
      <c r="F159" s="6" t="s">
        <v>165</v>
      </c>
      <c r="G159" s="3"/>
      <c r="H159" s="25"/>
      <c r="I159" s="25"/>
      <c r="J159" s="23"/>
      <c r="K159" s="25"/>
      <c r="L159" s="25"/>
      <c r="M159" s="25"/>
      <c r="N159" s="25"/>
      <c r="O159" s="25"/>
      <c r="P159" s="25"/>
      <c r="Q159" s="23"/>
      <c r="R159" s="25"/>
      <c r="S159" s="25"/>
      <c r="T159" s="25"/>
      <c r="U159" s="25"/>
      <c r="V159" s="25"/>
      <c r="W159" s="25"/>
      <c r="X159" s="23"/>
      <c r="Y159" s="25"/>
      <c r="Z159" s="25"/>
      <c r="AA159" s="25"/>
      <c r="AB159" s="25"/>
      <c r="AC159" s="25"/>
      <c r="AD159" s="25"/>
      <c r="AE159" s="23"/>
      <c r="AF159" s="25"/>
      <c r="AG159" s="25"/>
    </row>
    <row r="160" spans="1:256" s="26" customFormat="1" ht="113.25" thickBot="1">
      <c r="A160" s="3">
        <v>49</v>
      </c>
      <c r="B160" s="4" t="s">
        <v>110</v>
      </c>
      <c r="C160" s="2" t="s">
        <v>166</v>
      </c>
      <c r="D160" s="4" t="s">
        <v>110</v>
      </c>
      <c r="E160" s="4">
        <v>0</v>
      </c>
      <c r="F160" s="6" t="s">
        <v>111</v>
      </c>
      <c r="G160" s="27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</row>
    <row r="161" spans="1:7" ht="132" thickBot="1">
      <c r="A161" s="3">
        <v>50</v>
      </c>
      <c r="B161" s="4" t="s">
        <v>113</v>
      </c>
      <c r="C161" s="2" t="s">
        <v>19</v>
      </c>
      <c r="D161" s="4" t="s">
        <v>113</v>
      </c>
      <c r="E161" s="4">
        <v>0</v>
      </c>
      <c r="F161" s="6" t="s">
        <v>167</v>
      </c>
      <c r="G161" s="28"/>
    </row>
    <row r="162" spans="1:6" ht="32.25" customHeight="1" thickBot="1">
      <c r="A162" s="35" t="s">
        <v>168</v>
      </c>
      <c r="B162" s="36"/>
      <c r="C162" s="36"/>
      <c r="D162" s="36"/>
      <c r="E162" s="36"/>
      <c r="F162" s="36"/>
    </row>
    <row r="163" spans="1:7" ht="84" customHeight="1" thickBot="1">
      <c r="A163" s="3">
        <v>51</v>
      </c>
      <c r="B163" s="4" t="s">
        <v>169</v>
      </c>
      <c r="C163" s="2" t="s">
        <v>104</v>
      </c>
      <c r="D163" s="4" t="s">
        <v>169</v>
      </c>
      <c r="E163" s="4">
        <v>21</v>
      </c>
      <c r="F163" s="6" t="s">
        <v>170</v>
      </c>
      <c r="G163" s="29"/>
    </row>
    <row r="164" spans="1:7" ht="169.5" thickBot="1">
      <c r="A164" s="3">
        <v>52</v>
      </c>
      <c r="B164" s="4" t="s">
        <v>171</v>
      </c>
      <c r="C164" s="2" t="s">
        <v>104</v>
      </c>
      <c r="D164" s="4" t="s">
        <v>171</v>
      </c>
      <c r="E164" s="4">
        <v>1</v>
      </c>
      <c r="F164" s="6" t="s">
        <v>172</v>
      </c>
      <c r="G164" s="29"/>
    </row>
    <row r="165" spans="1:7" ht="113.25" thickBot="1">
      <c r="A165" s="3">
        <v>53</v>
      </c>
      <c r="B165" s="4" t="s">
        <v>173</v>
      </c>
      <c r="C165" s="2" t="s">
        <v>19</v>
      </c>
      <c r="D165" s="4" t="s">
        <v>173</v>
      </c>
      <c r="E165" s="4">
        <v>142687.02</v>
      </c>
      <c r="F165" s="6" t="s">
        <v>174</v>
      </c>
      <c r="G165" s="29"/>
    </row>
    <row r="167" spans="2:6" ht="23.25">
      <c r="B167" s="31" t="s">
        <v>217</v>
      </c>
      <c r="E167" s="32"/>
      <c r="F167" s="31" t="s">
        <v>218</v>
      </c>
    </row>
  </sheetData>
  <mergeCells count="79">
    <mergeCell ref="A3:E3"/>
    <mergeCell ref="H155:N155"/>
    <mergeCell ref="O155:U155"/>
    <mergeCell ref="V155:AB155"/>
    <mergeCell ref="A119:F119"/>
    <mergeCell ref="AC155:AI155"/>
    <mergeCell ref="AJ155:AP155"/>
    <mergeCell ref="AQ155:AW155"/>
    <mergeCell ref="AX155:BD155"/>
    <mergeCell ref="BE155:BK155"/>
    <mergeCell ref="BL155:BR155"/>
    <mergeCell ref="BS155:BY155"/>
    <mergeCell ref="BZ155:CF155"/>
    <mergeCell ref="CG155:CM155"/>
    <mergeCell ref="CN155:CT155"/>
    <mergeCell ref="CU155:DA155"/>
    <mergeCell ref="DB155:DH155"/>
    <mergeCell ref="DI155:DO155"/>
    <mergeCell ref="DP155:DV155"/>
    <mergeCell ref="DW155:EC155"/>
    <mergeCell ref="ED155:EJ155"/>
    <mergeCell ref="EK155:EQ155"/>
    <mergeCell ref="ER155:EX155"/>
    <mergeCell ref="EY155:FE155"/>
    <mergeCell ref="FF155:FL155"/>
    <mergeCell ref="FM155:FS155"/>
    <mergeCell ref="FT155:FZ155"/>
    <mergeCell ref="GA155:GG155"/>
    <mergeCell ref="GH155:GN155"/>
    <mergeCell ref="HX155:ID155"/>
    <mergeCell ref="IE155:IK155"/>
    <mergeCell ref="IL155:IR155"/>
    <mergeCell ref="GO155:GU155"/>
    <mergeCell ref="GV155:HB155"/>
    <mergeCell ref="HC155:HI155"/>
    <mergeCell ref="HJ155:HP155"/>
    <mergeCell ref="IS155:IV155"/>
    <mergeCell ref="H160:N160"/>
    <mergeCell ref="O160:U160"/>
    <mergeCell ref="V160:AB160"/>
    <mergeCell ref="AC160:AI160"/>
    <mergeCell ref="AJ160:AP160"/>
    <mergeCell ref="AQ160:AW160"/>
    <mergeCell ref="AX160:BD160"/>
    <mergeCell ref="BE160:BK160"/>
    <mergeCell ref="HQ155:HW155"/>
    <mergeCell ref="BL160:BR160"/>
    <mergeCell ref="BS160:BY160"/>
    <mergeCell ref="BZ160:CF160"/>
    <mergeCell ref="CG160:CM160"/>
    <mergeCell ref="CN160:CT160"/>
    <mergeCell ref="CU160:DA160"/>
    <mergeCell ref="DB160:DH160"/>
    <mergeCell ref="DI160:DO160"/>
    <mergeCell ref="DP160:DV160"/>
    <mergeCell ref="DW160:EC160"/>
    <mergeCell ref="ED160:EJ160"/>
    <mergeCell ref="EK160:EQ160"/>
    <mergeCell ref="ER160:EX160"/>
    <mergeCell ref="EY160:FE160"/>
    <mergeCell ref="FF160:FL160"/>
    <mergeCell ref="FM160:FS160"/>
    <mergeCell ref="FT160:FZ160"/>
    <mergeCell ref="GA160:GG160"/>
    <mergeCell ref="GH160:GN160"/>
    <mergeCell ref="GO160:GU160"/>
    <mergeCell ref="GV160:HB160"/>
    <mergeCell ref="HC160:HI160"/>
    <mergeCell ref="HJ160:HP160"/>
    <mergeCell ref="HQ160:HW160"/>
    <mergeCell ref="HX160:ID160"/>
    <mergeCell ref="IE160:IK160"/>
    <mergeCell ref="IL160:IR160"/>
    <mergeCell ref="IS160:IV160"/>
    <mergeCell ref="A157:F157"/>
    <mergeCell ref="A162:F162"/>
    <mergeCell ref="A8:G8"/>
    <mergeCell ref="A26:G26"/>
    <mergeCell ref="A97:F97"/>
  </mergeCells>
  <hyperlinks>
    <hyperlink ref="A97" location="Par151" display="Par151"/>
    <hyperlink ref="A126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2016-03-23T08:57:36Z</cp:lastPrinted>
  <dcterms:created xsi:type="dcterms:W3CDTF">2016-02-05T04:03:21Z</dcterms:created>
  <dcterms:modified xsi:type="dcterms:W3CDTF">2017-03-29T10:56:09Z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