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Ч.ш.27" sheetId="1" r:id="rId1"/>
    <sheet name="Лист3" sheetId="2" r:id="rId2"/>
  </sheets>
  <definedNames>
    <definedName name="Par151" localSheetId="0">'Ч.ш.27'!$A$26</definedName>
  </definedNames>
  <calcPr fullCalcOnLoad="1"/>
</workbook>
</file>

<file path=xl/sharedStrings.xml><?xml version="1.0" encoding="utf-8"?>
<sst xmlns="http://schemas.openxmlformats.org/spreadsheetml/2006/main" count="743" uniqueCount="228">
  <si>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</si>
  <si>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</si>
  <si>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</si>
  <si>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</si>
  <si>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</si>
  <si>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</si>
  <si>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</si>
  <si>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</si>
  <si>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</si>
  <si>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</si>
  <si>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 внесения изменений</t>
  </si>
  <si>
    <t>-</t>
  </si>
  <si>
    <t>Указывается календарная дата первичного заполнения или внесения изменений в форму.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</si>
  <si>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</si>
  <si>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</si>
  <si>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</si>
  <si>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</si>
  <si>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</si>
  <si>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</si>
  <si>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</si>
  <si>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</si>
  <si>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</si>
  <si>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</si>
  <si>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</si>
  <si>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</si>
  <si>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</si>
  <si>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</si>
  <si>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</si>
  <si>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</si>
  <si>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</si>
  <si>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</si>
  <si>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</si>
  <si>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</si>
  <si>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</si>
  <si>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</si>
  <si>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</si>
  <si>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</si>
  <si>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</si>
  <si>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</si>
  <si>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</si>
  <si>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</si>
  <si>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</si>
  <si>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</si>
  <si>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</si>
  <si>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</si>
  <si>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</si>
  <si>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</si>
  <si>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</si>
  <si>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</si>
  <si>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</si>
  <si>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</si>
  <si>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</si>
  <si>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</si>
  <si>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</si>
  <si>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</si>
  <si>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</si>
  <si>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</si>
  <si>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</si>
  <si>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</si>
  <si>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</si>
  <si>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</si>
  <si>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</si>
  <si>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</si>
  <si>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</si>
  <si>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</si>
  <si>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</si>
  <si>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</si>
  <si>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</si>
  <si>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</si>
  <si>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</si>
  <si>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</si>
  <si>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</si>
  <si>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</si>
  <si>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</si>
  <si>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</si>
  <si>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</si>
  <si>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19.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</si>
  <si>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</si>
  <si>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</si>
  <si>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20.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</si>
  <si>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</si>
  <si>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</si>
  <si>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</si>
  <si>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</si>
  <si>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</si>
  <si>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</si>
  <si>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</si>
  <si>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</si>
  <si>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</si>
  <si>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</si>
  <si>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</si>
  <si>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</si>
  <si>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24.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</si>
  <si>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</si>
  <si>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</si>
  <si>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</si>
  <si>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25.</t>
  </si>
  <si>
    <t>Указывается единица измерения объема работы (услуги).</t>
  </si>
  <si>
    <t>26.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</si>
  <si>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</si>
  <si>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</si>
  <si>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</si>
  <si>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</si>
  <si>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</si>
  <si>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</si>
  <si>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</si>
  <si>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28.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</si>
  <si>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</si>
  <si>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</si>
  <si>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29.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</si>
  <si>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</si>
  <si>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</si>
  <si>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30.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</si>
  <si>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</si>
  <si>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</si>
  <si>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</si>
  <si>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31.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</si>
  <si>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</si>
  <si>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32.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</si>
  <si>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</si>
  <si>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33.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</si>
  <si>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</si>
  <si>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34.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</si>
  <si>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</si>
  <si>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35.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</si>
  <si>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</si>
  <si>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36.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</si>
  <si>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</si>
  <si>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</si>
  <si>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</si>
  <si>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</si>
  <si>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Указывается вид коммунальной услуги.</t>
  </si>
  <si>
    <t>38.</t>
  </si>
  <si>
    <t>Указывается единица измерения объема потребления коммунальной услуги.</t>
  </si>
  <si>
    <t>39.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</si>
  <si>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</si>
  <si>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</si>
  <si>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</si>
  <si>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</si>
  <si>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</si>
  <si>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</si>
  <si>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</si>
  <si>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</si>
  <si>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</si>
  <si>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</si>
  <si>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</si>
  <si>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</si>
  <si>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</si>
  <si>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</si>
  <si>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</si>
  <si>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</si>
  <si>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</si>
  <si>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</si>
  <si>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</si>
  <si>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</si>
  <si>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</si>
  <si>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</si>
  <si>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</si>
  <si>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</si>
  <si>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ХВС</t>
  </si>
  <si>
    <t>куб.м.</t>
  </si>
  <si>
    <t>Водоотведение</t>
  </si>
  <si>
    <t>Эл.энергия</t>
  </si>
  <si>
    <t>квт</t>
  </si>
  <si>
    <t>Информация о наличии претензий по качеству предоставленных коммунальных услуг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</si>
  <si>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</si>
  <si>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ед..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</si>
  <si>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</si>
  <si>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</si>
  <si>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</si>
  <si>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</si>
  <si>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</si>
  <si>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</si>
  <si>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</si>
  <si>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</si>
  <si>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>Текущий ремонт</t>
  </si>
  <si>
    <t>Подметание земельного участка в летний период, уборка мусора с придомовой территории, очистка отмосток, выкашивание газонов, смет и вывоз листвы, очистка урн</t>
  </si>
  <si>
    <t>Сдвигание и подметание снега при отсутствии снегопадов с пешеходных дорожек и у входа в подъезды, очистка подходов к подъездам от уплотненного снега, очистка отмосток и смотровых колодцев</t>
  </si>
  <si>
    <t>Погрузка крупногабаритного мусора</t>
  </si>
  <si>
    <t>Устранение незначительных неисправностей в системах водопровода и канализации</t>
  </si>
  <si>
    <t>Проверка исправности канализационных вытяжек</t>
  </si>
  <si>
    <t>Устранение незначительных неисправностей в системах центрального отопления</t>
  </si>
  <si>
    <t>Устранение незначительных неисправностей электротехнических устройств</t>
  </si>
  <si>
    <t>Проверка наличия тяги системы вентиляции и устранение засоров, осмотр оголовков каналов в зимнее время</t>
  </si>
  <si>
    <t>Центральное отопление на чкердаках, в подвалах, в подпольях, на лестницах</t>
  </si>
  <si>
    <t>Осмотр и устранение незначительных неисправностей, осмотр</t>
  </si>
  <si>
    <t>Очистка кровли от мусора, грязи, листьев, осмотр и устранение незначительных неисправностей плоской крыши и внутреннего водостока</t>
  </si>
  <si>
    <t>Реконсервация системы центрального отопления, ревизия, регулировка, промывка, испытания, пуско-наладочные работы</t>
  </si>
  <si>
    <t xml:space="preserve">Очистка от мусора помещений тепловых пунктов в подвале дома, проходов, выходов на крышу с вывозом и захоронением </t>
  </si>
  <si>
    <t>Дератизация, дезинсекция, дезинфекция</t>
  </si>
  <si>
    <t>Аварийно-диспетчерское обслуживание</t>
  </si>
  <si>
    <t>Техническое обслуживание и санитарное содержание</t>
  </si>
  <si>
    <t>Оперативное устранение повреждений, отказов, аварий конструкций, сетей и инженерного оборудования</t>
  </si>
  <si>
    <t>Услуги управления</t>
  </si>
  <si>
    <t>Расчет размера платы за жилищно-коммунальные услуги, ведение базы данных потребителей, прием показаний ипу, консультации потребителей, печать и доставка платежных документов, прием платы, взыскание просроченной задолженности.</t>
  </si>
  <si>
    <t>Уборка мест общего пользования</t>
  </si>
  <si>
    <t>Содержание и ремонт мусоропровода</t>
  </si>
  <si>
    <t xml:space="preserve">Влажная уборка подъездов </t>
  </si>
  <si>
    <t>Проверка техсостояния и работоспособности элементов мусоропровода, выявление засоров и их устранение, чистка, промывка и дезинфекция загрузочных клапанов стволов мусоропровода, мусорокамеры и ее оборудования.</t>
  </si>
  <si>
    <t>Транспортировка и захоронение тбо и кгм</t>
  </si>
  <si>
    <t>Вывоз тбо при накоплении более 2.5 куб.м, организация мест накопления бытовых отходов, сбор отходов 1-4 классов опасности и их передача в специализированные организации, имеющие лицензии на осуществление деятельности по сбору, использованию, обезвреживанию и транспортированию таких отходов.</t>
  </si>
  <si>
    <t>Содержание и ремонт лифтового оборудования</t>
  </si>
  <si>
    <t>Организация системы диспетчерского контроля и обеспечение диспетчерской связи с кабиной лифта, проведение осмотров, техобслуживания и мелкого ремонта лифта, аварийное обслуживание лифта, обеспечение проведения техосмотра лифта</t>
  </si>
  <si>
    <t>ежедневно</t>
  </si>
  <si>
    <t>Аварийное обслуживание</t>
  </si>
  <si>
    <t>круглосуточно</t>
  </si>
  <si>
    <t>один раз в неделю</t>
  </si>
  <si>
    <t>Содержание и ремонтмусоропровода</t>
  </si>
  <si>
    <t>по графику</t>
  </si>
  <si>
    <t>Содержание и ремонт лифта</t>
  </si>
  <si>
    <t>по решению общего собрания</t>
  </si>
  <si>
    <t>Содержание общедомовых приборов учета энергоресурсов</t>
  </si>
  <si>
    <t>Организация безаварийной работы приборов учета энергоресурсов, техническое обслуживание,снятие показаний и их архивирование, отслеживание графика поверки приборов учета</t>
  </si>
  <si>
    <t>Монтаж, смена, ремонт энергосберегающих светильников в местах общего пользования</t>
  </si>
  <si>
    <t>Смена арматуры, вентилей, клапанов</t>
  </si>
  <si>
    <t xml:space="preserve">Уборка мест общего пользования </t>
  </si>
  <si>
    <t>Замена контейнеров накопительных под тбо</t>
  </si>
  <si>
    <t>Директор ООО Уралэкспо-НТ</t>
  </si>
  <si>
    <t>Куценок В.В.</t>
  </si>
  <si>
    <t>Отчет о выполнении договора управления за 2016год по МКД Черноисточинское шоссе,27</t>
  </si>
  <si>
    <t>Замена электроарматуры, электропровода, розеток</t>
  </si>
  <si>
    <t>Очистка тротуаров от снега с применением снегоуборочной техники</t>
  </si>
  <si>
    <t>Прокладка трубопровода водоснабжения</t>
  </si>
  <si>
    <t>Ремонт фасада (герметизация и утепление стыков в панельных зданиях)</t>
  </si>
  <si>
    <t>Смена трубопроводов хвс</t>
  </si>
  <si>
    <t>Смена трубопроводов отопления</t>
  </si>
  <si>
    <t>Частичный ремонт кровли</t>
  </si>
  <si>
    <t>Сдвигание и подметание снега при снегопаде с пешеходных дорожек и у входа в подъезды, очистка подходов к подъездам от уплотненного снега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</si>
</sst>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</numFmts>
  <fonts count="6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0"/>
    </font>
    <font>
      <sz val="2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6" xfId="15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 vertical="top" wrapText="1"/>
    </xf>
    <xf numFmtId="0" fontId="0" fillId="2" borderId="0" xfId="0" applyFill="1" applyAlignment="1">
      <alignment/>
    </xf>
    <xf numFmtId="0" fontId="1" fillId="2" borderId="2" xfId="0" applyFont="1" applyFill="1" applyBorder="1" applyAlignment="1">
      <alignment horizontal="center" vertical="top" wrapText="1"/>
    </xf>
    <xf numFmtId="14" fontId="1" fillId="2" borderId="2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2" fontId="1" fillId="2" borderId="7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2" fontId="1" fillId="2" borderId="8" xfId="0" applyNumberFormat="1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178" fontId="1" fillId="2" borderId="2" xfId="0" applyNumberFormat="1" applyFont="1" applyFill="1" applyBorder="1" applyAlignment="1">
      <alignment vertical="top" wrapText="1"/>
    </xf>
    <xf numFmtId="1" fontId="1" fillId="2" borderId="2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4" xfId="15" applyBorder="1" applyAlignment="1">
      <alignment horizontal="center" vertical="top" wrapText="1"/>
    </xf>
    <xf numFmtId="0" fontId="2" fillId="0" borderId="5" xfId="15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B4A90EBA6E3228343347EEC54493D9F31BAE48226DB472B9C7F857791792FEAF1AC39123F4C2BAM7I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1"/>
  <sheetViews>
    <sheetView tabSelected="1" zoomScale="75" zoomScaleNormal="75" workbookViewId="0" topLeftCell="A95">
      <selection activeCell="E89" sqref="E89"/>
    </sheetView>
  </sheetViews>
  <sheetFormatPr defaultColWidth="9.00390625" defaultRowHeight="12.75"/>
  <cols>
    <col min="1" max="1" width="6.875" style="0" customWidth="1"/>
    <col min="2" max="2" width="53.00390625" style="0" customWidth="1"/>
    <col min="3" max="3" width="17.00390625" style="0" customWidth="1"/>
    <col min="4" max="4" width="41.00390625" style="0" customWidth="1"/>
    <col min="5" max="5" width="26.375" style="32" customWidth="1"/>
    <col min="6" max="6" width="46.125" style="0" customWidth="1"/>
    <col min="7" max="7" width="21.25390625" style="0" customWidth="1"/>
  </cols>
  <sheetData>
    <row r="1" spans="1:7" ht="24.75" customHeight="1" thickBot="1">
      <c r="A1" s="30" t="s">
        <v>219</v>
      </c>
      <c r="G1" s="14"/>
    </row>
    <row r="2" spans="1:7" ht="38.25" thickBot="1">
      <c r="A2" s="50" t="s">
        <v>0</v>
      </c>
      <c r="B2" s="51"/>
      <c r="C2" s="51"/>
      <c r="D2" s="51"/>
      <c r="E2" s="52"/>
      <c r="F2" s="7" t="s">
        <v>1</v>
      </c>
      <c r="G2" s="31" t="s">
        <v>8</v>
      </c>
    </row>
    <row r="3" spans="1:7" ht="38.25" thickBot="1">
      <c r="A3" s="1" t="s">
        <v>2</v>
      </c>
      <c r="B3" s="2" t="s">
        <v>3</v>
      </c>
      <c r="C3" s="2" t="s">
        <v>4</v>
      </c>
      <c r="D3" s="2" t="s">
        <v>5</v>
      </c>
      <c r="E3" s="33" t="s">
        <v>6</v>
      </c>
      <c r="F3" s="2" t="s">
        <v>7</v>
      </c>
      <c r="G3" s="4"/>
    </row>
    <row r="4" spans="1:7" ht="57" thickBot="1">
      <c r="A4" s="3" t="s">
        <v>9</v>
      </c>
      <c r="B4" s="4" t="s">
        <v>10</v>
      </c>
      <c r="C4" s="2" t="s">
        <v>11</v>
      </c>
      <c r="D4" s="4" t="s">
        <v>10</v>
      </c>
      <c r="E4" s="34">
        <v>42777</v>
      </c>
      <c r="F4" s="4" t="s">
        <v>12</v>
      </c>
      <c r="G4" s="4"/>
    </row>
    <row r="5" spans="1:7" ht="150.75" thickBot="1">
      <c r="A5" s="3" t="s">
        <v>13</v>
      </c>
      <c r="B5" s="4" t="s">
        <v>14</v>
      </c>
      <c r="C5" s="2" t="s">
        <v>11</v>
      </c>
      <c r="D5" s="4" t="s">
        <v>14</v>
      </c>
      <c r="E5" s="34">
        <v>42370</v>
      </c>
      <c r="F5" s="4" t="s">
        <v>33</v>
      </c>
      <c r="G5" s="4"/>
    </row>
    <row r="6" spans="1:7" ht="150.75" thickBot="1">
      <c r="A6" s="3" t="s">
        <v>15</v>
      </c>
      <c r="B6" s="4" t="s">
        <v>16</v>
      </c>
      <c r="C6" s="2" t="s">
        <v>11</v>
      </c>
      <c r="D6" s="4" t="s">
        <v>16</v>
      </c>
      <c r="E6" s="34">
        <v>42735</v>
      </c>
      <c r="F6" s="4" t="s">
        <v>34</v>
      </c>
      <c r="G6" s="10"/>
    </row>
    <row r="7" spans="1:7" ht="24.75" customHeight="1" thickBot="1">
      <c r="A7" s="50" t="s">
        <v>35</v>
      </c>
      <c r="B7" s="51"/>
      <c r="C7" s="51"/>
      <c r="D7" s="51"/>
      <c r="E7" s="51"/>
      <c r="F7" s="51"/>
      <c r="G7" s="4"/>
    </row>
    <row r="8" spans="1:7" ht="207" thickBot="1">
      <c r="A8" s="3" t="s">
        <v>17</v>
      </c>
      <c r="B8" s="4" t="s">
        <v>36</v>
      </c>
      <c r="C8" s="2" t="s">
        <v>19</v>
      </c>
      <c r="D8" s="4" t="s">
        <v>36</v>
      </c>
      <c r="E8" s="35">
        <v>0</v>
      </c>
      <c r="F8" s="4" t="s">
        <v>37</v>
      </c>
      <c r="G8" s="4"/>
    </row>
    <row r="9" spans="1:7" ht="225.75" thickBot="1">
      <c r="A9" s="3" t="s">
        <v>18</v>
      </c>
      <c r="B9" s="4" t="s">
        <v>38</v>
      </c>
      <c r="C9" s="2" t="s">
        <v>19</v>
      </c>
      <c r="D9" s="4" t="s">
        <v>38</v>
      </c>
      <c r="E9" s="35">
        <v>562318.38</v>
      </c>
      <c r="F9" s="4" t="s">
        <v>39</v>
      </c>
      <c r="G9" s="4"/>
    </row>
    <row r="10" spans="1:7" ht="188.25" thickBot="1">
      <c r="A10" s="3" t="s">
        <v>20</v>
      </c>
      <c r="B10" s="4" t="s">
        <v>40</v>
      </c>
      <c r="C10" s="2" t="s">
        <v>19</v>
      </c>
      <c r="D10" s="4" t="s">
        <v>40</v>
      </c>
      <c r="E10" s="35">
        <v>341063.74</v>
      </c>
      <c r="F10" s="4" t="s">
        <v>41</v>
      </c>
      <c r="G10" s="4"/>
    </row>
    <row r="11" spans="1:7" ht="132" thickBot="1">
      <c r="A11" s="3" t="s">
        <v>21</v>
      </c>
      <c r="B11" s="4" t="s">
        <v>42</v>
      </c>
      <c r="C11" s="2" t="s">
        <v>19</v>
      </c>
      <c r="D11" s="4" t="s">
        <v>43</v>
      </c>
      <c r="E11" s="36">
        <f>17.39*11879.2*6+17.8*11879.2*6</f>
        <v>2508174.288</v>
      </c>
      <c r="F11" s="4" t="s">
        <v>44</v>
      </c>
      <c r="G11" s="4"/>
    </row>
    <row r="12" spans="1:7" ht="169.5" thickBot="1">
      <c r="A12" s="3" t="s">
        <v>22</v>
      </c>
      <c r="B12" s="5" t="s">
        <v>45</v>
      </c>
      <c r="C12" s="2" t="s">
        <v>19</v>
      </c>
      <c r="D12" s="4" t="s">
        <v>46</v>
      </c>
      <c r="E12" s="36">
        <f>E11-E13-E14</f>
        <v>1885991.8260000001</v>
      </c>
      <c r="F12" s="4" t="s">
        <v>47</v>
      </c>
      <c r="G12" s="4"/>
    </row>
    <row r="13" spans="1:7" ht="169.5" thickBot="1">
      <c r="A13" s="3" t="s">
        <v>23</v>
      </c>
      <c r="B13" s="5" t="s">
        <v>48</v>
      </c>
      <c r="C13" s="2" t="s">
        <v>19</v>
      </c>
      <c r="D13" s="4" t="s">
        <v>49</v>
      </c>
      <c r="E13" s="36">
        <f>(3.42*11882.3*6)-(3.42*11879.2*6)*0.15+(3.47*11882.3*6)-(3.47*11879.2*6)*0.15</f>
        <v>417551.36279999994</v>
      </c>
      <c r="F13" s="4" t="s">
        <v>50</v>
      </c>
      <c r="G13" s="4"/>
    </row>
    <row r="14" spans="1:7" ht="154.5" customHeight="1" thickBot="1">
      <c r="A14" s="3" t="s">
        <v>24</v>
      </c>
      <c r="B14" s="5" t="s">
        <v>51</v>
      </c>
      <c r="C14" s="2" t="s">
        <v>19</v>
      </c>
      <c r="D14" s="4" t="s">
        <v>52</v>
      </c>
      <c r="E14" s="36">
        <f>(3.43+5.5+0.57)*0.15*11879.2*6+(3.47+5.59+0.58)*0.15*11879.2*6</f>
        <v>204631.0992</v>
      </c>
      <c r="F14" s="4" t="s">
        <v>53</v>
      </c>
      <c r="G14" s="4"/>
    </row>
    <row r="15" spans="1:7" ht="213" customHeight="1" thickBot="1">
      <c r="A15" s="3" t="s">
        <v>25</v>
      </c>
      <c r="B15" s="4" t="s">
        <v>54</v>
      </c>
      <c r="C15" s="2" t="s">
        <v>19</v>
      </c>
      <c r="D15" s="4" t="s">
        <v>55</v>
      </c>
      <c r="E15" s="35">
        <f>E16+E17+E18+E19+E20</f>
        <v>2407346.57</v>
      </c>
      <c r="F15" s="4" t="s">
        <v>56</v>
      </c>
      <c r="G15" s="4"/>
    </row>
    <row r="16" spans="1:7" ht="276" customHeight="1" thickBot="1">
      <c r="A16" s="3" t="s">
        <v>26</v>
      </c>
      <c r="B16" s="5" t="s">
        <v>57</v>
      </c>
      <c r="C16" s="2" t="s">
        <v>19</v>
      </c>
      <c r="D16" s="4" t="s">
        <v>58</v>
      </c>
      <c r="E16" s="35">
        <f>465952.39+3878.76+539511.5+68757.13+290492.98+83138.96+771744.85+77604.88+77839.79+1195.33</f>
        <v>2380116.57</v>
      </c>
      <c r="F16" s="4" t="s">
        <v>59</v>
      </c>
      <c r="G16" s="4"/>
    </row>
    <row r="17" spans="1:7" ht="244.5" thickBot="1">
      <c r="A17" s="3" t="s">
        <v>27</v>
      </c>
      <c r="B17" s="5" t="s">
        <v>60</v>
      </c>
      <c r="C17" s="2" t="s">
        <v>19</v>
      </c>
      <c r="D17" s="4" t="s">
        <v>61</v>
      </c>
      <c r="E17" s="35">
        <v>0</v>
      </c>
      <c r="F17" s="4" t="s">
        <v>62</v>
      </c>
      <c r="G17" s="4"/>
    </row>
    <row r="18" spans="1:7" ht="225.75" thickBot="1">
      <c r="A18" s="3" t="s">
        <v>28</v>
      </c>
      <c r="B18" s="5" t="s">
        <v>63</v>
      </c>
      <c r="C18" s="2" t="s">
        <v>19</v>
      </c>
      <c r="D18" s="4" t="s">
        <v>64</v>
      </c>
      <c r="E18" s="35">
        <v>0</v>
      </c>
      <c r="F18" s="4" t="s">
        <v>65</v>
      </c>
      <c r="G18" s="4"/>
    </row>
    <row r="19" spans="1:7" ht="225.75" thickBot="1">
      <c r="A19" s="3" t="s">
        <v>29</v>
      </c>
      <c r="B19" s="5" t="s">
        <v>66</v>
      </c>
      <c r="C19" s="2" t="s">
        <v>19</v>
      </c>
      <c r="D19" s="4" t="s">
        <v>67</v>
      </c>
      <c r="E19" s="35">
        <f>27230</f>
        <v>27230</v>
      </c>
      <c r="F19" s="4" t="s">
        <v>68</v>
      </c>
      <c r="G19" s="4"/>
    </row>
    <row r="20" spans="1:7" ht="204" customHeight="1" thickBot="1">
      <c r="A20" s="3" t="s">
        <v>30</v>
      </c>
      <c r="B20" s="5" t="s">
        <v>69</v>
      </c>
      <c r="C20" s="2" t="s">
        <v>19</v>
      </c>
      <c r="D20" s="4" t="s">
        <v>70</v>
      </c>
      <c r="E20" s="35">
        <v>0</v>
      </c>
      <c r="F20" s="4" t="s">
        <v>71</v>
      </c>
      <c r="G20" s="4"/>
    </row>
    <row r="21" spans="1:7" ht="93" customHeight="1" thickBot="1">
      <c r="A21" s="3" t="s">
        <v>31</v>
      </c>
      <c r="B21" s="4" t="s">
        <v>72</v>
      </c>
      <c r="C21" s="2" t="s">
        <v>19</v>
      </c>
      <c r="D21" s="4" t="s">
        <v>72</v>
      </c>
      <c r="E21" s="35">
        <f>E9+E15</f>
        <v>2969664.9499999997</v>
      </c>
      <c r="F21" s="4" t="s">
        <v>73</v>
      </c>
      <c r="G21" s="4"/>
    </row>
    <row r="22" spans="1:7" ht="208.5" customHeight="1" thickBot="1">
      <c r="A22" s="3" t="s">
        <v>32</v>
      </c>
      <c r="B22" s="4" t="s">
        <v>74</v>
      </c>
      <c r="C22" s="2" t="s">
        <v>19</v>
      </c>
      <c r="D22" s="4" t="s">
        <v>74</v>
      </c>
      <c r="E22" s="35">
        <v>0</v>
      </c>
      <c r="F22" s="4" t="s">
        <v>75</v>
      </c>
      <c r="G22" s="4"/>
    </row>
    <row r="23" spans="1:7" ht="207" thickBot="1">
      <c r="A23" s="3" t="s">
        <v>76</v>
      </c>
      <c r="B23" s="4" t="s">
        <v>77</v>
      </c>
      <c r="C23" s="2" t="s">
        <v>19</v>
      </c>
      <c r="D23" s="4" t="s">
        <v>77</v>
      </c>
      <c r="E23" s="35">
        <f>306295.75+395629.08</f>
        <v>701924.8300000001</v>
      </c>
      <c r="F23" s="4" t="s">
        <v>78</v>
      </c>
      <c r="G23" s="4"/>
    </row>
    <row r="24" spans="1:7" ht="150.75" thickBot="1">
      <c r="A24" s="3" t="s">
        <v>79</v>
      </c>
      <c r="B24" s="4" t="s">
        <v>80</v>
      </c>
      <c r="C24" s="2" t="s">
        <v>19</v>
      </c>
      <c r="D24" s="4" t="s">
        <v>80</v>
      </c>
      <c r="E24" s="36">
        <f>E10+E11-E16</f>
        <v>469121.4580000001</v>
      </c>
      <c r="F24" s="4" t="s">
        <v>81</v>
      </c>
      <c r="G24" s="10"/>
    </row>
    <row r="25" spans="1:7" ht="24.75" customHeight="1" thickBot="1">
      <c r="A25" s="50" t="s">
        <v>82</v>
      </c>
      <c r="B25" s="51"/>
      <c r="C25" s="51"/>
      <c r="D25" s="51"/>
      <c r="E25" s="51"/>
      <c r="F25" s="51"/>
      <c r="G25" s="4"/>
    </row>
    <row r="26" spans="1:7" ht="113.25" thickBot="1">
      <c r="A26" s="43" t="s">
        <v>83</v>
      </c>
      <c r="B26" s="4" t="s">
        <v>84</v>
      </c>
      <c r="C26" s="2" t="s">
        <v>175</v>
      </c>
      <c r="D26" s="4" t="s">
        <v>84</v>
      </c>
      <c r="E26" s="35" t="s">
        <v>213</v>
      </c>
      <c r="F26" s="4" t="s">
        <v>85</v>
      </c>
      <c r="G26" s="4"/>
    </row>
    <row r="27" spans="1:7" ht="57" thickBot="1">
      <c r="A27" s="3"/>
      <c r="B27" s="4" t="s">
        <v>86</v>
      </c>
      <c r="C27" s="2" t="s">
        <v>19</v>
      </c>
      <c r="D27" s="4" t="s">
        <v>86</v>
      </c>
      <c r="E27" s="35">
        <v>12897</v>
      </c>
      <c r="F27" s="4" t="s">
        <v>87</v>
      </c>
      <c r="G27" s="4"/>
    </row>
    <row r="28" spans="1:7" ht="75.75" thickBot="1">
      <c r="A28" s="3"/>
      <c r="B28" s="4" t="s">
        <v>84</v>
      </c>
      <c r="C28" s="2" t="s">
        <v>175</v>
      </c>
      <c r="D28" s="4" t="s">
        <v>84</v>
      </c>
      <c r="E28" s="35" t="s">
        <v>220</v>
      </c>
      <c r="F28" s="4" t="s">
        <v>85</v>
      </c>
      <c r="G28" s="4"/>
    </row>
    <row r="29" spans="1:7" ht="57" thickBot="1">
      <c r="A29" s="3"/>
      <c r="B29" s="4" t="s">
        <v>86</v>
      </c>
      <c r="C29" s="2" t="s">
        <v>19</v>
      </c>
      <c r="D29" s="4" t="s">
        <v>86</v>
      </c>
      <c r="E29" s="35">
        <f>92+134</f>
        <v>226</v>
      </c>
      <c r="F29" s="4" t="s">
        <v>87</v>
      </c>
      <c r="G29" s="4"/>
    </row>
    <row r="30" spans="1:7" ht="57" thickBot="1">
      <c r="A30" s="3"/>
      <c r="B30" s="4" t="s">
        <v>84</v>
      </c>
      <c r="C30" s="2" t="s">
        <v>175</v>
      </c>
      <c r="D30" s="4" t="s">
        <v>84</v>
      </c>
      <c r="E30" s="35" t="s">
        <v>216</v>
      </c>
      <c r="F30" s="4" t="s">
        <v>85</v>
      </c>
      <c r="G30" s="4"/>
    </row>
    <row r="31" spans="1:7" ht="57" thickBot="1">
      <c r="A31" s="3"/>
      <c r="B31" s="4" t="s">
        <v>86</v>
      </c>
      <c r="C31" s="2" t="s">
        <v>19</v>
      </c>
      <c r="D31" s="4" t="s">
        <v>86</v>
      </c>
      <c r="E31" s="35">
        <v>6680.99</v>
      </c>
      <c r="F31" s="4" t="s">
        <v>87</v>
      </c>
      <c r="G31" s="4"/>
    </row>
    <row r="32" spans="1:7" ht="94.5" thickBot="1">
      <c r="A32" s="3"/>
      <c r="B32" s="4" t="s">
        <v>84</v>
      </c>
      <c r="C32" s="2" t="s">
        <v>175</v>
      </c>
      <c r="D32" s="4" t="s">
        <v>84</v>
      </c>
      <c r="E32" s="35" t="s">
        <v>221</v>
      </c>
      <c r="F32" s="4" t="s">
        <v>85</v>
      </c>
      <c r="G32" s="4"/>
    </row>
    <row r="33" spans="1:7" ht="57" thickBot="1">
      <c r="A33" s="3"/>
      <c r="B33" s="4" t="s">
        <v>86</v>
      </c>
      <c r="C33" s="2" t="s">
        <v>19</v>
      </c>
      <c r="D33" s="4" t="s">
        <v>86</v>
      </c>
      <c r="E33" s="35">
        <v>666.66</v>
      </c>
      <c r="F33" s="4" t="s">
        <v>87</v>
      </c>
      <c r="G33" s="4"/>
    </row>
    <row r="34" spans="1:7" ht="57" thickBot="1">
      <c r="A34" s="3"/>
      <c r="B34" s="4" t="s">
        <v>84</v>
      </c>
      <c r="C34" s="2" t="s">
        <v>175</v>
      </c>
      <c r="D34" s="4" t="s">
        <v>84</v>
      </c>
      <c r="E34" s="35" t="s">
        <v>222</v>
      </c>
      <c r="F34" s="4" t="s">
        <v>85</v>
      </c>
      <c r="G34" s="4"/>
    </row>
    <row r="35" spans="1:7" ht="57" thickBot="1">
      <c r="A35" s="3"/>
      <c r="B35" s="4" t="s">
        <v>86</v>
      </c>
      <c r="C35" s="2" t="s">
        <v>19</v>
      </c>
      <c r="D35" s="4" t="s">
        <v>86</v>
      </c>
      <c r="E35" s="35">
        <v>3606</v>
      </c>
      <c r="F35" s="4" t="s">
        <v>87</v>
      </c>
      <c r="G35" s="4"/>
    </row>
    <row r="36" spans="1:7" ht="75.75" thickBot="1">
      <c r="A36" s="3"/>
      <c r="B36" s="4" t="s">
        <v>84</v>
      </c>
      <c r="C36" s="2" t="s">
        <v>175</v>
      </c>
      <c r="D36" s="4" t="s">
        <v>84</v>
      </c>
      <c r="E36" s="35" t="s">
        <v>223</v>
      </c>
      <c r="F36" s="4" t="s">
        <v>85</v>
      </c>
      <c r="G36" s="4"/>
    </row>
    <row r="37" spans="1:7" ht="57" thickBot="1">
      <c r="A37" s="3"/>
      <c r="B37" s="4" t="s">
        <v>86</v>
      </c>
      <c r="C37" s="2" t="s">
        <v>19</v>
      </c>
      <c r="D37" s="4" t="s">
        <v>86</v>
      </c>
      <c r="E37" s="35">
        <f>63984.99+54167</f>
        <v>118151.98999999999</v>
      </c>
      <c r="F37" s="4" t="s">
        <v>87</v>
      </c>
      <c r="G37" s="4"/>
    </row>
    <row r="38" spans="1:7" ht="38.25" thickBot="1">
      <c r="A38" s="3"/>
      <c r="B38" s="4" t="s">
        <v>84</v>
      </c>
      <c r="C38" s="2" t="s">
        <v>175</v>
      </c>
      <c r="D38" s="4" t="s">
        <v>84</v>
      </c>
      <c r="E38" s="35" t="s">
        <v>214</v>
      </c>
      <c r="F38" s="4" t="s">
        <v>85</v>
      </c>
      <c r="G38" s="4"/>
    </row>
    <row r="39" spans="1:7" ht="57" thickBot="1">
      <c r="A39" s="3"/>
      <c r="B39" s="4" t="s">
        <v>86</v>
      </c>
      <c r="C39" s="2" t="s">
        <v>19</v>
      </c>
      <c r="D39" s="4" t="s">
        <v>86</v>
      </c>
      <c r="E39" s="35">
        <f>4533</f>
        <v>4533</v>
      </c>
      <c r="F39" s="4" t="s">
        <v>87</v>
      </c>
      <c r="G39" s="4"/>
    </row>
    <row r="40" spans="1:7" ht="38.25" thickBot="1">
      <c r="A40" s="3"/>
      <c r="B40" s="4" t="s">
        <v>84</v>
      </c>
      <c r="C40" s="2" t="s">
        <v>175</v>
      </c>
      <c r="D40" s="4" t="s">
        <v>84</v>
      </c>
      <c r="E40" s="35" t="s">
        <v>224</v>
      </c>
      <c r="F40" s="4" t="s">
        <v>85</v>
      </c>
      <c r="G40" s="4"/>
    </row>
    <row r="41" spans="1:7" ht="57" thickBot="1">
      <c r="A41" s="3"/>
      <c r="B41" s="4" t="s">
        <v>86</v>
      </c>
      <c r="C41" s="2" t="s">
        <v>19</v>
      </c>
      <c r="D41" s="4" t="s">
        <v>86</v>
      </c>
      <c r="E41" s="35">
        <v>838</v>
      </c>
      <c r="F41" s="4" t="s">
        <v>87</v>
      </c>
      <c r="G41" s="4"/>
    </row>
    <row r="42" spans="1:7" ht="57" thickBot="1">
      <c r="A42" s="3"/>
      <c r="B42" s="4" t="s">
        <v>84</v>
      </c>
      <c r="C42" s="2" t="s">
        <v>175</v>
      </c>
      <c r="D42" s="4" t="s">
        <v>84</v>
      </c>
      <c r="E42" s="35" t="s">
        <v>225</v>
      </c>
      <c r="F42" s="4" t="s">
        <v>85</v>
      </c>
      <c r="G42" s="4"/>
    </row>
    <row r="43" spans="1:7" ht="57" thickBot="1">
      <c r="A43" s="3"/>
      <c r="B43" s="4" t="s">
        <v>86</v>
      </c>
      <c r="C43" s="2" t="s">
        <v>19</v>
      </c>
      <c r="D43" s="4" t="s">
        <v>86</v>
      </c>
      <c r="E43" s="35">
        <v>1804</v>
      </c>
      <c r="F43" s="4" t="s">
        <v>87</v>
      </c>
      <c r="G43" s="4"/>
    </row>
    <row r="44" spans="1:7" ht="38.25" thickBot="1">
      <c r="A44" s="3"/>
      <c r="B44" s="4" t="s">
        <v>84</v>
      </c>
      <c r="C44" s="2" t="s">
        <v>175</v>
      </c>
      <c r="D44" s="4" t="s">
        <v>84</v>
      </c>
      <c r="E44" s="35" t="s">
        <v>226</v>
      </c>
      <c r="F44" s="4" t="s">
        <v>85</v>
      </c>
      <c r="G44" s="4"/>
    </row>
    <row r="45" spans="1:7" ht="57" thickBot="1">
      <c r="A45" s="3"/>
      <c r="B45" s="4" t="s">
        <v>86</v>
      </c>
      <c r="C45" s="2" t="s">
        <v>19</v>
      </c>
      <c r="D45" s="4" t="s">
        <v>86</v>
      </c>
      <c r="E45" s="35">
        <v>3419.98</v>
      </c>
      <c r="F45" s="4" t="s">
        <v>87</v>
      </c>
      <c r="G45" s="4"/>
    </row>
    <row r="46" spans="1:7" ht="207" thickBot="1">
      <c r="A46" s="17"/>
      <c r="B46" s="4" t="s">
        <v>84</v>
      </c>
      <c r="C46" s="2" t="s">
        <v>191</v>
      </c>
      <c r="D46" s="4" t="s">
        <v>84</v>
      </c>
      <c r="E46" s="35" t="s">
        <v>176</v>
      </c>
      <c r="F46" s="4" t="s">
        <v>85</v>
      </c>
      <c r="G46" s="4"/>
    </row>
    <row r="47" spans="1:7" ht="57" thickBot="1">
      <c r="A47" s="17"/>
      <c r="B47" s="4" t="s">
        <v>86</v>
      </c>
      <c r="C47" s="2" t="s">
        <v>19</v>
      </c>
      <c r="D47" s="4" t="s">
        <v>86</v>
      </c>
      <c r="E47" s="36">
        <f>11879.2*12*0.57</f>
        <v>81253.728</v>
      </c>
      <c r="F47" s="4" t="s">
        <v>87</v>
      </c>
      <c r="G47" s="4"/>
    </row>
    <row r="48" spans="1:7" ht="225.75" thickBot="1">
      <c r="A48" s="3"/>
      <c r="B48" s="4" t="s">
        <v>84</v>
      </c>
      <c r="C48" s="2" t="s">
        <v>191</v>
      </c>
      <c r="D48" s="4" t="s">
        <v>84</v>
      </c>
      <c r="E48" s="35" t="s">
        <v>177</v>
      </c>
      <c r="F48" s="4" t="s">
        <v>85</v>
      </c>
      <c r="G48" s="4"/>
    </row>
    <row r="49" spans="1:7" ht="57" thickBot="1">
      <c r="A49" s="3"/>
      <c r="B49" s="4" t="s">
        <v>86</v>
      </c>
      <c r="C49" s="2" t="s">
        <v>19</v>
      </c>
      <c r="D49" s="4" t="s">
        <v>86</v>
      </c>
      <c r="E49" s="35">
        <f>11879.2*12*0.52</f>
        <v>74126.20800000001</v>
      </c>
      <c r="F49" s="4" t="s">
        <v>87</v>
      </c>
      <c r="G49" s="4"/>
    </row>
    <row r="50" spans="1:7" ht="169.5" thickBot="1">
      <c r="A50" s="3"/>
      <c r="B50" s="4" t="s">
        <v>84</v>
      </c>
      <c r="C50" s="2" t="s">
        <v>191</v>
      </c>
      <c r="D50" s="4" t="s">
        <v>84</v>
      </c>
      <c r="E50" s="35" t="s">
        <v>227</v>
      </c>
      <c r="F50" s="4" t="s">
        <v>85</v>
      </c>
      <c r="G50" s="4"/>
    </row>
    <row r="51" spans="1:7" ht="57" thickBot="1">
      <c r="A51" s="3"/>
      <c r="B51" s="4" t="s">
        <v>86</v>
      </c>
      <c r="C51" s="2" t="s">
        <v>19</v>
      </c>
      <c r="D51" s="4" t="s">
        <v>86</v>
      </c>
      <c r="E51" s="36">
        <f>11879.2*0.29*12</f>
        <v>41339.615999999995</v>
      </c>
      <c r="F51" s="4" t="s">
        <v>87</v>
      </c>
      <c r="G51" s="4"/>
    </row>
    <row r="52" spans="1:7" ht="94.5" thickBot="1">
      <c r="A52" s="3"/>
      <c r="B52" s="4" t="s">
        <v>84</v>
      </c>
      <c r="C52" s="2" t="s">
        <v>191</v>
      </c>
      <c r="D52" s="4" t="s">
        <v>84</v>
      </c>
      <c r="E52" s="35" t="s">
        <v>178</v>
      </c>
      <c r="F52" s="4" t="s">
        <v>85</v>
      </c>
      <c r="G52" s="4"/>
    </row>
    <row r="53" spans="1:7" ht="57" thickBot="1">
      <c r="A53" s="3"/>
      <c r="B53" s="4" t="s">
        <v>86</v>
      </c>
      <c r="C53" s="2" t="s">
        <v>19</v>
      </c>
      <c r="D53" s="4" t="s">
        <v>86</v>
      </c>
      <c r="E53" s="36">
        <f>11879.2*12*0.24</f>
        <v>34212.096000000005</v>
      </c>
      <c r="F53" s="4" t="s">
        <v>87</v>
      </c>
      <c r="G53" s="4"/>
    </row>
    <row r="54" spans="1:7" ht="113.25" thickBot="1">
      <c r="A54" s="3"/>
      <c r="B54" s="4" t="s">
        <v>84</v>
      </c>
      <c r="C54" s="2" t="s">
        <v>191</v>
      </c>
      <c r="D54" s="4" t="s">
        <v>84</v>
      </c>
      <c r="E54" s="35" t="s">
        <v>179</v>
      </c>
      <c r="F54" s="4" t="s">
        <v>85</v>
      </c>
      <c r="G54" s="4"/>
    </row>
    <row r="55" spans="1:7" ht="57" thickBot="1">
      <c r="A55" s="3"/>
      <c r="B55" s="4" t="s">
        <v>86</v>
      </c>
      <c r="C55" s="2" t="s">
        <v>19</v>
      </c>
      <c r="D55" s="4" t="s">
        <v>86</v>
      </c>
      <c r="E55" s="36">
        <f>11882.3*12*0.71</f>
        <v>101237.19599999998</v>
      </c>
      <c r="F55" s="4" t="s">
        <v>87</v>
      </c>
      <c r="G55" s="4"/>
    </row>
    <row r="56" spans="1:7" ht="94.5" thickBot="1">
      <c r="A56" s="3"/>
      <c r="B56" s="4" t="s">
        <v>84</v>
      </c>
      <c r="C56" s="2" t="s">
        <v>191</v>
      </c>
      <c r="D56" s="4" t="s">
        <v>84</v>
      </c>
      <c r="E56" s="35" t="s">
        <v>180</v>
      </c>
      <c r="F56" s="4" t="s">
        <v>85</v>
      </c>
      <c r="G56" s="4"/>
    </row>
    <row r="57" spans="1:7" ht="57" thickBot="1">
      <c r="A57" s="3"/>
      <c r="B57" s="4" t="s">
        <v>86</v>
      </c>
      <c r="C57" s="2" t="s">
        <v>19</v>
      </c>
      <c r="D57" s="4" t="s">
        <v>86</v>
      </c>
      <c r="E57" s="36">
        <f>11879.2*0.01*12</f>
        <v>1425.5040000000001</v>
      </c>
      <c r="F57" s="4" t="s">
        <v>87</v>
      </c>
      <c r="G57" s="4"/>
    </row>
    <row r="58" spans="1:7" ht="113.25" thickBot="1">
      <c r="A58" s="3"/>
      <c r="B58" s="4" t="s">
        <v>84</v>
      </c>
      <c r="C58" s="2" t="s">
        <v>191</v>
      </c>
      <c r="D58" s="4" t="s">
        <v>84</v>
      </c>
      <c r="E58" s="35" t="s">
        <v>181</v>
      </c>
      <c r="F58" s="4" t="s">
        <v>85</v>
      </c>
      <c r="G58" s="4"/>
    </row>
    <row r="59" spans="1:7" ht="57" thickBot="1">
      <c r="A59" s="3"/>
      <c r="B59" s="4" t="s">
        <v>86</v>
      </c>
      <c r="C59" s="2" t="s">
        <v>19</v>
      </c>
      <c r="D59" s="4" t="s">
        <v>86</v>
      </c>
      <c r="E59" s="35">
        <f>11879.2*12*0.58</f>
        <v>82679.232</v>
      </c>
      <c r="F59" s="4" t="s">
        <v>87</v>
      </c>
      <c r="G59" s="4"/>
    </row>
    <row r="60" spans="1:7" ht="113.25" thickBot="1">
      <c r="A60" s="3"/>
      <c r="B60" s="4" t="s">
        <v>84</v>
      </c>
      <c r="C60" s="2" t="s">
        <v>191</v>
      </c>
      <c r="D60" s="4" t="s">
        <v>84</v>
      </c>
      <c r="E60" s="35" t="s">
        <v>184</v>
      </c>
      <c r="F60" s="4" t="s">
        <v>85</v>
      </c>
      <c r="G60" s="4"/>
    </row>
    <row r="61" spans="1:7" ht="57" thickBot="1">
      <c r="A61" s="3"/>
      <c r="B61" s="4" t="s">
        <v>86</v>
      </c>
      <c r="C61" s="2" t="s">
        <v>19</v>
      </c>
      <c r="D61" s="4" t="s">
        <v>86</v>
      </c>
      <c r="E61" s="35">
        <f>11879.2*12*0.07</f>
        <v>9978.528000000002</v>
      </c>
      <c r="F61" s="4" t="s">
        <v>87</v>
      </c>
      <c r="G61" s="4"/>
    </row>
    <row r="62" spans="1:7" ht="94.5" thickBot="1">
      <c r="A62" s="3"/>
      <c r="B62" s="4" t="s">
        <v>84</v>
      </c>
      <c r="C62" s="2" t="s">
        <v>191</v>
      </c>
      <c r="D62" s="4" t="s">
        <v>84</v>
      </c>
      <c r="E62" s="35" t="s">
        <v>182</v>
      </c>
      <c r="F62" s="4" t="s">
        <v>85</v>
      </c>
      <c r="G62" s="4"/>
    </row>
    <row r="63" spans="1:7" ht="57" thickBot="1">
      <c r="A63" s="3"/>
      <c r="B63" s="4" t="s">
        <v>86</v>
      </c>
      <c r="C63" s="2" t="s">
        <v>19</v>
      </c>
      <c r="D63" s="4" t="s">
        <v>86</v>
      </c>
      <c r="E63" s="36">
        <f>11879.2*12*0.61</f>
        <v>86955.744</v>
      </c>
      <c r="F63" s="4" t="s">
        <v>87</v>
      </c>
      <c r="G63" s="4"/>
    </row>
    <row r="64" spans="1:7" ht="132" thickBot="1">
      <c r="A64" s="3"/>
      <c r="B64" s="4" t="s">
        <v>84</v>
      </c>
      <c r="C64" s="2" t="s">
        <v>191</v>
      </c>
      <c r="D64" s="4" t="s">
        <v>84</v>
      </c>
      <c r="E64" s="35" t="s">
        <v>183</v>
      </c>
      <c r="F64" s="4" t="s">
        <v>85</v>
      </c>
      <c r="G64" s="4"/>
    </row>
    <row r="65" spans="1:7" ht="57" thickBot="1">
      <c r="A65" s="3"/>
      <c r="B65" s="4" t="s">
        <v>86</v>
      </c>
      <c r="C65" s="2" t="s">
        <v>19</v>
      </c>
      <c r="D65" s="4" t="s">
        <v>86</v>
      </c>
      <c r="E65" s="35">
        <f>11879.2*0.11*12</f>
        <v>15680.544</v>
      </c>
      <c r="F65" s="4" t="s">
        <v>87</v>
      </c>
      <c r="G65" s="4"/>
    </row>
    <row r="66" spans="1:7" ht="94.5" thickBot="1">
      <c r="A66" s="3"/>
      <c r="B66" s="4" t="s">
        <v>84</v>
      </c>
      <c r="C66" s="2" t="s">
        <v>191</v>
      </c>
      <c r="D66" s="4" t="s">
        <v>84</v>
      </c>
      <c r="E66" s="35" t="s">
        <v>185</v>
      </c>
      <c r="F66" s="4" t="s">
        <v>85</v>
      </c>
      <c r="G66" s="4"/>
    </row>
    <row r="67" spans="1:7" ht="57" thickBot="1">
      <c r="A67" s="3"/>
      <c r="B67" s="4" t="s">
        <v>86</v>
      </c>
      <c r="C67" s="2" t="s">
        <v>19</v>
      </c>
      <c r="D67" s="4" t="s">
        <v>86</v>
      </c>
      <c r="E67" s="36">
        <f>11879.2*12*0.23</f>
        <v>32786.592000000004</v>
      </c>
      <c r="F67" s="4" t="s">
        <v>87</v>
      </c>
      <c r="G67" s="4"/>
    </row>
    <row r="68" spans="1:7" ht="169.5" thickBot="1">
      <c r="A68" s="3"/>
      <c r="B68" s="4" t="s">
        <v>84</v>
      </c>
      <c r="C68" s="2" t="s">
        <v>191</v>
      </c>
      <c r="D68" s="4" t="s">
        <v>84</v>
      </c>
      <c r="E68" s="35" t="s">
        <v>186</v>
      </c>
      <c r="F68" s="4" t="s">
        <v>85</v>
      </c>
      <c r="G68" s="4"/>
    </row>
    <row r="69" spans="1:7" ht="57" thickBot="1">
      <c r="A69" s="3"/>
      <c r="B69" s="4" t="s">
        <v>86</v>
      </c>
      <c r="C69" s="2" t="s">
        <v>19</v>
      </c>
      <c r="D69" s="4" t="s">
        <v>86</v>
      </c>
      <c r="E69" s="36">
        <f>11879.2*12*0.23</f>
        <v>32786.592000000004</v>
      </c>
      <c r="F69" s="4" t="s">
        <v>87</v>
      </c>
      <c r="G69" s="4"/>
    </row>
    <row r="70" spans="1:7" ht="150.75" thickBot="1">
      <c r="A70" s="3"/>
      <c r="B70" s="4" t="s">
        <v>84</v>
      </c>
      <c r="C70" s="2" t="s">
        <v>191</v>
      </c>
      <c r="D70" s="4" t="s">
        <v>84</v>
      </c>
      <c r="E70" s="35" t="s">
        <v>187</v>
      </c>
      <c r="F70" s="4" t="s">
        <v>85</v>
      </c>
      <c r="G70" s="4"/>
    </row>
    <row r="71" spans="1:7" ht="57" thickBot="1">
      <c r="A71" s="3"/>
      <c r="B71" s="4" t="s">
        <v>86</v>
      </c>
      <c r="C71" s="2" t="s">
        <v>19</v>
      </c>
      <c r="D71" s="4" t="s">
        <v>86</v>
      </c>
      <c r="E71" s="36">
        <f>11879.2*1.15*12</f>
        <v>163932.96</v>
      </c>
      <c r="F71" s="4" t="s">
        <v>87</v>
      </c>
      <c r="G71" s="4"/>
    </row>
    <row r="72" spans="1:7" ht="132" thickBot="1">
      <c r="A72" s="3"/>
      <c r="B72" s="4" t="s">
        <v>84</v>
      </c>
      <c r="C72" s="2" t="s">
        <v>191</v>
      </c>
      <c r="D72" s="4" t="s">
        <v>84</v>
      </c>
      <c r="E72" s="35" t="s">
        <v>188</v>
      </c>
      <c r="F72" s="4" t="s">
        <v>85</v>
      </c>
      <c r="G72" s="4"/>
    </row>
    <row r="73" spans="1:7" ht="57" thickBot="1">
      <c r="A73" s="3"/>
      <c r="B73" s="4" t="s">
        <v>86</v>
      </c>
      <c r="C73" s="2" t="s">
        <v>19</v>
      </c>
      <c r="D73" s="4" t="s">
        <v>86</v>
      </c>
      <c r="E73" s="36">
        <f>11879.2*12*0.04</f>
        <v>5702.016000000001</v>
      </c>
      <c r="F73" s="4" t="s">
        <v>87</v>
      </c>
      <c r="G73" s="4"/>
    </row>
    <row r="74" spans="1:7" ht="94.5" thickBot="1">
      <c r="A74" s="3"/>
      <c r="B74" s="4" t="s">
        <v>84</v>
      </c>
      <c r="C74" s="2" t="s">
        <v>191</v>
      </c>
      <c r="D74" s="4" t="s">
        <v>84</v>
      </c>
      <c r="E74" s="35" t="s">
        <v>189</v>
      </c>
      <c r="F74" s="4" t="s">
        <v>85</v>
      </c>
      <c r="G74" s="4"/>
    </row>
    <row r="75" spans="1:7" ht="57" thickBot="1">
      <c r="A75" s="3"/>
      <c r="B75" s="4" t="s">
        <v>86</v>
      </c>
      <c r="C75" s="2" t="s">
        <v>19</v>
      </c>
      <c r="D75" s="4" t="s">
        <v>86</v>
      </c>
      <c r="E75" s="36">
        <f>11879.2*12*0.04</f>
        <v>5702.016000000001</v>
      </c>
      <c r="F75" s="4" t="s">
        <v>87</v>
      </c>
      <c r="G75" s="4"/>
    </row>
    <row r="76" spans="1:7" ht="132" thickBot="1">
      <c r="A76" s="3"/>
      <c r="B76" s="4" t="s">
        <v>84</v>
      </c>
      <c r="C76" s="2" t="s">
        <v>190</v>
      </c>
      <c r="D76" s="4" t="s">
        <v>84</v>
      </c>
      <c r="E76" s="35" t="s">
        <v>192</v>
      </c>
      <c r="F76" s="4" t="s">
        <v>85</v>
      </c>
      <c r="G76" s="4"/>
    </row>
    <row r="77" spans="1:7" ht="57" thickBot="1">
      <c r="A77" s="3"/>
      <c r="B77" s="4" t="s">
        <v>86</v>
      </c>
      <c r="C77" s="2" t="s">
        <v>19</v>
      </c>
      <c r="D77" s="4" t="s">
        <v>86</v>
      </c>
      <c r="E77" s="36">
        <f>11879.2*0.58*12</f>
        <v>82679.23199999999</v>
      </c>
      <c r="F77" s="4" t="s">
        <v>87</v>
      </c>
      <c r="G77" s="4"/>
    </row>
    <row r="78" spans="1:7" ht="282" thickBot="1">
      <c r="A78" s="3"/>
      <c r="B78" s="4" t="s">
        <v>84</v>
      </c>
      <c r="C78" s="2" t="s">
        <v>193</v>
      </c>
      <c r="D78" s="4" t="s">
        <v>84</v>
      </c>
      <c r="E78" s="35" t="s">
        <v>194</v>
      </c>
      <c r="F78" s="4" t="s">
        <v>85</v>
      </c>
      <c r="G78" s="4"/>
    </row>
    <row r="79" spans="1:7" ht="57" thickBot="1">
      <c r="A79" s="3"/>
      <c r="B79" s="4" t="s">
        <v>86</v>
      </c>
      <c r="C79" s="2" t="s">
        <v>19</v>
      </c>
      <c r="D79" s="4" t="s">
        <v>86</v>
      </c>
      <c r="E79" s="36">
        <f>11882.3*1.425*12</f>
        <v>203187.33000000002</v>
      </c>
      <c r="F79" s="4" t="s">
        <v>87</v>
      </c>
      <c r="G79" s="4"/>
    </row>
    <row r="80" spans="1:7" ht="57" thickBot="1">
      <c r="A80" s="3"/>
      <c r="B80" s="4" t="s">
        <v>84</v>
      </c>
      <c r="C80" s="2" t="s">
        <v>195</v>
      </c>
      <c r="D80" s="4" t="s">
        <v>84</v>
      </c>
      <c r="E80" s="35" t="s">
        <v>197</v>
      </c>
      <c r="F80" s="4" t="s">
        <v>85</v>
      </c>
      <c r="G80" s="4"/>
    </row>
    <row r="81" spans="1:7" ht="57" thickBot="1">
      <c r="A81" s="3"/>
      <c r="B81" s="4" t="s">
        <v>86</v>
      </c>
      <c r="C81" s="2" t="s">
        <v>19</v>
      </c>
      <c r="D81" s="4" t="s">
        <v>86</v>
      </c>
      <c r="E81" s="36">
        <f>11879.2*0.76*12</f>
        <v>108338.304</v>
      </c>
      <c r="F81" s="4" t="s">
        <v>87</v>
      </c>
      <c r="G81" s="4"/>
    </row>
    <row r="82" spans="1:7" ht="263.25" thickBot="1">
      <c r="A82" s="3"/>
      <c r="B82" s="4" t="s">
        <v>84</v>
      </c>
      <c r="C82" s="2" t="s">
        <v>196</v>
      </c>
      <c r="D82" s="4" t="s">
        <v>84</v>
      </c>
      <c r="E82" s="35" t="s">
        <v>198</v>
      </c>
      <c r="F82" s="4" t="s">
        <v>85</v>
      </c>
      <c r="G82" s="4"/>
    </row>
    <row r="83" spans="1:7" ht="57" thickBot="1">
      <c r="A83" s="3"/>
      <c r="B83" s="4" t="s">
        <v>86</v>
      </c>
      <c r="C83" s="2" t="s">
        <v>19</v>
      </c>
      <c r="D83" s="4" t="s">
        <v>86</v>
      </c>
      <c r="E83" s="36">
        <f>11879.2*0.51*12</f>
        <v>72700.70400000001</v>
      </c>
      <c r="F83" s="4" t="s">
        <v>87</v>
      </c>
      <c r="G83" s="4"/>
    </row>
    <row r="84" spans="1:7" ht="338.25" thickBot="1">
      <c r="A84" s="3"/>
      <c r="B84" s="4" t="s">
        <v>84</v>
      </c>
      <c r="C84" s="2" t="s">
        <v>199</v>
      </c>
      <c r="D84" s="4" t="s">
        <v>84</v>
      </c>
      <c r="E84" s="35" t="s">
        <v>200</v>
      </c>
      <c r="F84" s="4" t="s">
        <v>85</v>
      </c>
      <c r="G84" s="4"/>
    </row>
    <row r="85" spans="1:7" ht="57" thickBot="1">
      <c r="A85" s="3"/>
      <c r="B85" s="4" t="s">
        <v>86</v>
      </c>
      <c r="C85" s="2" t="s">
        <v>19</v>
      </c>
      <c r="D85" s="4" t="s">
        <v>86</v>
      </c>
      <c r="E85" s="36">
        <f>11879.2*2.16*12</f>
        <v>307908.86400000006</v>
      </c>
      <c r="F85" s="4" t="s">
        <v>87</v>
      </c>
      <c r="G85" s="4"/>
    </row>
    <row r="86" spans="1:7" ht="300.75" thickBot="1">
      <c r="A86" s="3"/>
      <c r="B86" s="4" t="s">
        <v>84</v>
      </c>
      <c r="C86" s="2" t="s">
        <v>201</v>
      </c>
      <c r="D86" s="4" t="s">
        <v>84</v>
      </c>
      <c r="E86" s="35" t="s">
        <v>202</v>
      </c>
      <c r="F86" s="4" t="s">
        <v>85</v>
      </c>
      <c r="G86" s="4"/>
    </row>
    <row r="87" spans="1:7" ht="57" thickBot="1">
      <c r="A87" s="3"/>
      <c r="B87" s="4" t="s">
        <v>86</v>
      </c>
      <c r="C87" s="2" t="s">
        <v>19</v>
      </c>
      <c r="D87" s="4" t="s">
        <v>86</v>
      </c>
      <c r="E87" s="36">
        <f>11879.2*4.015*12</f>
        <v>572339.8559999999</v>
      </c>
      <c r="F87" s="4" t="s">
        <v>87</v>
      </c>
      <c r="G87" s="4"/>
    </row>
    <row r="88" spans="1:7" ht="225.75" thickBot="1">
      <c r="A88" s="3"/>
      <c r="B88" s="4" t="s">
        <v>84</v>
      </c>
      <c r="C88" s="2" t="s">
        <v>211</v>
      </c>
      <c r="D88" s="4" t="s">
        <v>84</v>
      </c>
      <c r="E88" s="35" t="s">
        <v>212</v>
      </c>
      <c r="F88" s="4" t="s">
        <v>85</v>
      </c>
      <c r="G88" s="4"/>
    </row>
    <row r="89" spans="1:7" ht="57" thickBot="1">
      <c r="A89" s="3"/>
      <c r="B89" s="4" t="s">
        <v>86</v>
      </c>
      <c r="C89" s="2" t="s">
        <v>19</v>
      </c>
      <c r="D89" s="4" t="s">
        <v>86</v>
      </c>
      <c r="E89" s="36">
        <f>11879.2*0.58*12</f>
        <v>82679.23199999999</v>
      </c>
      <c r="F89" s="4" t="s">
        <v>87</v>
      </c>
      <c r="G89" s="4"/>
    </row>
    <row r="90" spans="1:7" ht="24.75" customHeight="1" thickBot="1">
      <c r="A90" s="53" t="s">
        <v>88</v>
      </c>
      <c r="B90" s="54"/>
      <c r="C90" s="54"/>
      <c r="D90" s="54"/>
      <c r="E90" s="54"/>
      <c r="F90" s="54"/>
      <c r="G90" s="4"/>
    </row>
    <row r="91" spans="1:7" ht="94.5" thickBot="1">
      <c r="A91" s="3" t="s">
        <v>89</v>
      </c>
      <c r="B91" s="4" t="s">
        <v>90</v>
      </c>
      <c r="C91" s="33" t="s">
        <v>191</v>
      </c>
      <c r="D91" s="4" t="s">
        <v>90</v>
      </c>
      <c r="E91" s="33" t="s">
        <v>204</v>
      </c>
      <c r="F91" s="4" t="s">
        <v>91</v>
      </c>
      <c r="G91" s="4" t="s">
        <v>95</v>
      </c>
    </row>
    <row r="92" spans="1:7" ht="94.5" thickBot="1">
      <c r="A92" s="3" t="s">
        <v>92</v>
      </c>
      <c r="B92" s="4" t="s">
        <v>93</v>
      </c>
      <c r="C92" s="33" t="s">
        <v>203</v>
      </c>
      <c r="D92" s="4" t="s">
        <v>93</v>
      </c>
      <c r="E92" s="33" t="s">
        <v>205</v>
      </c>
      <c r="F92" s="4" t="s">
        <v>94</v>
      </c>
      <c r="G92" s="4" t="s">
        <v>95</v>
      </c>
    </row>
    <row r="93" spans="1:7" ht="94.5" thickBot="1">
      <c r="A93" s="3" t="s">
        <v>96</v>
      </c>
      <c r="B93" s="4" t="s">
        <v>4</v>
      </c>
      <c r="C93" s="33" t="s">
        <v>19</v>
      </c>
      <c r="D93" s="4" t="s">
        <v>4</v>
      </c>
      <c r="E93" s="33" t="s">
        <v>19</v>
      </c>
      <c r="F93" s="4" t="s">
        <v>97</v>
      </c>
      <c r="G93" s="4" t="s">
        <v>95</v>
      </c>
    </row>
    <row r="94" spans="1:7" ht="57" thickBot="1">
      <c r="A94" s="3" t="s">
        <v>98</v>
      </c>
      <c r="B94" s="4" t="s">
        <v>99</v>
      </c>
      <c r="C94" s="33">
        <v>5.59</v>
      </c>
      <c r="D94" s="4" t="s">
        <v>99</v>
      </c>
      <c r="E94" s="33">
        <v>0.58</v>
      </c>
      <c r="F94" s="4" t="s">
        <v>100</v>
      </c>
      <c r="G94" s="4"/>
    </row>
    <row r="95" spans="1:7" ht="94.5" thickBot="1">
      <c r="A95" s="3" t="s">
        <v>89</v>
      </c>
      <c r="B95" s="4" t="s">
        <v>90</v>
      </c>
      <c r="C95" s="33" t="s">
        <v>215</v>
      </c>
      <c r="D95" s="4" t="s">
        <v>90</v>
      </c>
      <c r="E95" s="35" t="s">
        <v>207</v>
      </c>
      <c r="F95" s="4" t="s">
        <v>91</v>
      </c>
      <c r="G95" s="4" t="s">
        <v>95</v>
      </c>
    </row>
    <row r="96" spans="1:7" ht="94.5" thickBot="1">
      <c r="A96" s="3" t="s">
        <v>92</v>
      </c>
      <c r="B96" s="4" t="s">
        <v>93</v>
      </c>
      <c r="C96" s="33" t="s">
        <v>206</v>
      </c>
      <c r="D96" s="4" t="s">
        <v>93</v>
      </c>
      <c r="E96" s="33" t="s">
        <v>203</v>
      </c>
      <c r="F96" s="4" t="s">
        <v>94</v>
      </c>
      <c r="G96" s="4" t="s">
        <v>95</v>
      </c>
    </row>
    <row r="97" spans="1:7" ht="94.5" thickBot="1">
      <c r="A97" s="3" t="s">
        <v>96</v>
      </c>
      <c r="B97" s="4" t="s">
        <v>4</v>
      </c>
      <c r="C97" s="33" t="s">
        <v>19</v>
      </c>
      <c r="D97" s="4" t="s">
        <v>4</v>
      </c>
      <c r="E97" s="33" t="s">
        <v>19</v>
      </c>
      <c r="F97" s="4" t="s">
        <v>97</v>
      </c>
      <c r="G97" s="4" t="s">
        <v>95</v>
      </c>
    </row>
    <row r="98" spans="1:7" ht="57" thickBot="1">
      <c r="A98" s="3" t="s">
        <v>98</v>
      </c>
      <c r="B98" s="4" t="s">
        <v>99</v>
      </c>
      <c r="C98" s="33">
        <v>0.76</v>
      </c>
      <c r="D98" s="4" t="s">
        <v>99</v>
      </c>
      <c r="E98" s="33">
        <v>0.52</v>
      </c>
      <c r="F98" s="4" t="s">
        <v>100</v>
      </c>
      <c r="G98" s="4"/>
    </row>
    <row r="99" spans="1:7" ht="94.5" thickBot="1">
      <c r="A99" s="3" t="s">
        <v>89</v>
      </c>
      <c r="B99" s="4" t="s">
        <v>90</v>
      </c>
      <c r="C99" s="33" t="s">
        <v>199</v>
      </c>
      <c r="D99" s="4" t="s">
        <v>90</v>
      </c>
      <c r="E99" s="35" t="s">
        <v>209</v>
      </c>
      <c r="F99" s="4" t="s">
        <v>91</v>
      </c>
      <c r="G99" s="4" t="s">
        <v>95</v>
      </c>
    </row>
    <row r="100" spans="1:7" ht="94.5" thickBot="1">
      <c r="A100" s="3" t="s">
        <v>92</v>
      </c>
      <c r="B100" s="4" t="s">
        <v>93</v>
      </c>
      <c r="C100" s="33" t="s">
        <v>208</v>
      </c>
      <c r="D100" s="4" t="s">
        <v>93</v>
      </c>
      <c r="E100" s="33" t="s">
        <v>205</v>
      </c>
      <c r="F100" s="4" t="s">
        <v>94</v>
      </c>
      <c r="G100" s="4" t="s">
        <v>95</v>
      </c>
    </row>
    <row r="101" spans="1:7" ht="94.5" thickBot="1">
      <c r="A101" s="3" t="s">
        <v>96</v>
      </c>
      <c r="B101" s="4" t="s">
        <v>4</v>
      </c>
      <c r="C101" s="33" t="s">
        <v>19</v>
      </c>
      <c r="D101" s="4" t="s">
        <v>4</v>
      </c>
      <c r="E101" s="33" t="s">
        <v>19</v>
      </c>
      <c r="F101" s="4" t="s">
        <v>97</v>
      </c>
      <c r="G101" s="4" t="s">
        <v>95</v>
      </c>
    </row>
    <row r="102" spans="1:7" ht="57" thickBot="1">
      <c r="A102" s="3" t="s">
        <v>98</v>
      </c>
      <c r="B102" s="4" t="s">
        <v>99</v>
      </c>
      <c r="C102" s="33">
        <v>2.2</v>
      </c>
      <c r="D102" s="4" t="s">
        <v>99</v>
      </c>
      <c r="E102" s="33">
        <v>4.1</v>
      </c>
      <c r="F102" s="4" t="s">
        <v>100</v>
      </c>
      <c r="G102" s="4"/>
    </row>
    <row r="103" spans="1:7" ht="94.5" thickBot="1">
      <c r="A103" s="3" t="s">
        <v>89</v>
      </c>
      <c r="B103" s="4" t="s">
        <v>90</v>
      </c>
      <c r="C103" s="33" t="s">
        <v>175</v>
      </c>
      <c r="D103" s="4" t="s">
        <v>90</v>
      </c>
      <c r="E103" s="33" t="s">
        <v>211</v>
      </c>
      <c r="F103" s="4" t="s">
        <v>91</v>
      </c>
      <c r="G103" s="4" t="s">
        <v>95</v>
      </c>
    </row>
    <row r="104" spans="1:7" ht="94.5" thickBot="1">
      <c r="A104" s="3" t="s">
        <v>92</v>
      </c>
      <c r="B104" s="4" t="s">
        <v>93</v>
      </c>
      <c r="C104" s="33" t="s">
        <v>210</v>
      </c>
      <c r="D104" s="4" t="s">
        <v>93</v>
      </c>
      <c r="E104" s="33" t="s">
        <v>203</v>
      </c>
      <c r="F104" s="4" t="s">
        <v>94</v>
      </c>
      <c r="G104" s="4" t="s">
        <v>95</v>
      </c>
    </row>
    <row r="105" spans="1:7" ht="94.5" thickBot="1">
      <c r="A105" s="3" t="s">
        <v>96</v>
      </c>
      <c r="B105" s="4" t="s">
        <v>4</v>
      </c>
      <c r="C105" s="33" t="s">
        <v>19</v>
      </c>
      <c r="D105" s="4" t="s">
        <v>4</v>
      </c>
      <c r="E105" s="33" t="s">
        <v>19</v>
      </c>
      <c r="F105" s="4" t="s">
        <v>97</v>
      </c>
      <c r="G105" s="4" t="s">
        <v>95</v>
      </c>
    </row>
    <row r="106" spans="1:7" ht="57" thickBot="1">
      <c r="A106" s="3" t="s">
        <v>98</v>
      </c>
      <c r="B106" s="4" t="s">
        <v>99</v>
      </c>
      <c r="C106" s="33">
        <v>3.47</v>
      </c>
      <c r="D106" s="4" t="s">
        <v>99</v>
      </c>
      <c r="E106" s="33">
        <v>0.58</v>
      </c>
      <c r="F106" s="4" t="s">
        <v>100</v>
      </c>
      <c r="G106" s="4"/>
    </row>
    <row r="107" spans="1:7" ht="24.75" customHeight="1" thickBot="1">
      <c r="A107" s="50" t="s">
        <v>101</v>
      </c>
      <c r="B107" s="51"/>
      <c r="C107" s="51"/>
      <c r="D107" s="51"/>
      <c r="E107" s="51"/>
      <c r="F107" s="51"/>
      <c r="G107" s="4"/>
    </row>
    <row r="108" spans="1:7" ht="132" thickBot="1">
      <c r="A108" s="3" t="s">
        <v>102</v>
      </c>
      <c r="B108" s="4" t="s">
        <v>103</v>
      </c>
      <c r="C108" s="2" t="s">
        <v>104</v>
      </c>
      <c r="D108" s="4" t="s">
        <v>103</v>
      </c>
      <c r="E108" s="35">
        <v>0</v>
      </c>
      <c r="F108" s="4" t="s">
        <v>105</v>
      </c>
      <c r="G108" s="4"/>
    </row>
    <row r="109" spans="1:7" ht="113.25" thickBot="1">
      <c r="A109" s="3" t="s">
        <v>106</v>
      </c>
      <c r="B109" s="4" t="s">
        <v>107</v>
      </c>
      <c r="C109" s="2" t="s">
        <v>104</v>
      </c>
      <c r="D109" s="4" t="s">
        <v>107</v>
      </c>
      <c r="E109" s="35">
        <v>0</v>
      </c>
      <c r="F109" s="4" t="s">
        <v>108</v>
      </c>
      <c r="G109" s="4"/>
    </row>
    <row r="110" spans="1:7" ht="113.25" thickBot="1">
      <c r="A110" s="3" t="s">
        <v>109</v>
      </c>
      <c r="B110" s="4" t="s">
        <v>110</v>
      </c>
      <c r="C110" s="2" t="s">
        <v>104</v>
      </c>
      <c r="D110" s="4" t="s">
        <v>110</v>
      </c>
      <c r="E110" s="35">
        <v>0</v>
      </c>
      <c r="F110" s="4" t="s">
        <v>111</v>
      </c>
      <c r="G110" s="4"/>
    </row>
    <row r="111" spans="1:7" ht="150.75" thickBot="1">
      <c r="A111" s="3" t="s">
        <v>112</v>
      </c>
      <c r="B111" s="4" t="s">
        <v>113</v>
      </c>
      <c r="C111" s="2" t="s">
        <v>19</v>
      </c>
      <c r="D111" s="4" t="s">
        <v>113</v>
      </c>
      <c r="E111" s="35">
        <v>0</v>
      </c>
      <c r="F111" s="4" t="s">
        <v>114</v>
      </c>
      <c r="G111" s="10"/>
    </row>
    <row r="112" spans="1:7" ht="24.75" customHeight="1" thickBot="1">
      <c r="A112" s="8" t="s">
        <v>115</v>
      </c>
      <c r="B112" s="9"/>
      <c r="C112" s="9"/>
      <c r="D112" s="9"/>
      <c r="E112" s="37"/>
      <c r="F112" s="9"/>
      <c r="G112" s="4"/>
    </row>
    <row r="113" spans="1:7" ht="169.5" thickBot="1">
      <c r="A113" s="3" t="s">
        <v>116</v>
      </c>
      <c r="B113" s="4" t="s">
        <v>36</v>
      </c>
      <c r="C113" s="2" t="s">
        <v>19</v>
      </c>
      <c r="D113" s="4" t="s">
        <v>36</v>
      </c>
      <c r="E113" s="35">
        <v>0</v>
      </c>
      <c r="F113" s="4" t="s">
        <v>117</v>
      </c>
      <c r="G113" s="4"/>
    </row>
    <row r="114" spans="1:7" ht="169.5" thickBot="1">
      <c r="A114" s="3" t="s">
        <v>118</v>
      </c>
      <c r="B114" s="4" t="s">
        <v>38</v>
      </c>
      <c r="C114" s="2" t="s">
        <v>19</v>
      </c>
      <c r="D114" s="4" t="s">
        <v>38</v>
      </c>
      <c r="E114" s="35">
        <v>0</v>
      </c>
      <c r="F114" s="4" t="s">
        <v>119</v>
      </c>
      <c r="G114" s="4"/>
    </row>
    <row r="115" spans="1:7" ht="150.75" thickBot="1">
      <c r="A115" s="3" t="s">
        <v>120</v>
      </c>
      <c r="B115" s="4" t="s">
        <v>40</v>
      </c>
      <c r="C115" s="2" t="s">
        <v>19</v>
      </c>
      <c r="D115" s="4" t="s">
        <v>40</v>
      </c>
      <c r="E115" s="35">
        <v>0</v>
      </c>
      <c r="F115" s="4" t="s">
        <v>121</v>
      </c>
      <c r="G115" s="4"/>
    </row>
    <row r="116" spans="1:7" ht="150.75" thickBot="1">
      <c r="A116" s="3" t="s">
        <v>122</v>
      </c>
      <c r="B116" s="4" t="s">
        <v>74</v>
      </c>
      <c r="C116" s="2" t="s">
        <v>19</v>
      </c>
      <c r="D116" s="4" t="s">
        <v>74</v>
      </c>
      <c r="E116" s="35">
        <v>0</v>
      </c>
      <c r="F116" s="4" t="s">
        <v>123</v>
      </c>
      <c r="G116" s="4"/>
    </row>
    <row r="117" spans="1:7" ht="169.5" thickBot="1">
      <c r="A117" s="3" t="s">
        <v>124</v>
      </c>
      <c r="B117" s="4" t="s">
        <v>77</v>
      </c>
      <c r="C117" s="2" t="s">
        <v>19</v>
      </c>
      <c r="D117" s="4" t="s">
        <v>77</v>
      </c>
      <c r="E117" s="35">
        <v>0</v>
      </c>
      <c r="F117" s="4" t="s">
        <v>125</v>
      </c>
      <c r="G117" s="4"/>
    </row>
    <row r="118" spans="1:7" ht="113.25" thickBot="1">
      <c r="A118" s="3" t="s">
        <v>126</v>
      </c>
      <c r="B118" s="4" t="s">
        <v>80</v>
      </c>
      <c r="C118" s="2" t="s">
        <v>19</v>
      </c>
      <c r="D118" s="4" t="s">
        <v>80</v>
      </c>
      <c r="E118" s="35">
        <v>0</v>
      </c>
      <c r="F118" s="4" t="s">
        <v>127</v>
      </c>
      <c r="G118" s="11"/>
    </row>
    <row r="119" spans="1:7" ht="24.75" customHeight="1" thickBot="1">
      <c r="A119" s="53" t="s">
        <v>128</v>
      </c>
      <c r="B119" s="54"/>
      <c r="C119" s="54"/>
      <c r="D119" s="54"/>
      <c r="E119" s="54"/>
      <c r="F119" s="54"/>
      <c r="G119" s="4"/>
    </row>
    <row r="120" spans="1:7" ht="38.25" thickBot="1">
      <c r="A120" s="3" t="s">
        <v>129</v>
      </c>
      <c r="B120" s="4" t="s">
        <v>130</v>
      </c>
      <c r="C120" s="2" t="s">
        <v>11</v>
      </c>
      <c r="D120" s="4" t="s">
        <v>130</v>
      </c>
      <c r="E120" s="33" t="s">
        <v>159</v>
      </c>
      <c r="F120" s="4" t="s">
        <v>131</v>
      </c>
      <c r="G120" s="4"/>
    </row>
    <row r="121" spans="1:7" ht="57" thickBot="1">
      <c r="A121" s="3" t="s">
        <v>132</v>
      </c>
      <c r="B121" s="4" t="s">
        <v>4</v>
      </c>
      <c r="C121" s="2" t="s">
        <v>11</v>
      </c>
      <c r="D121" s="4" t="s">
        <v>4</v>
      </c>
      <c r="E121" s="33" t="s">
        <v>160</v>
      </c>
      <c r="F121" s="4" t="s">
        <v>133</v>
      </c>
      <c r="G121" s="4"/>
    </row>
    <row r="122" spans="1:7" ht="113.25" thickBot="1">
      <c r="A122" s="3" t="s">
        <v>134</v>
      </c>
      <c r="B122" s="4" t="s">
        <v>135</v>
      </c>
      <c r="C122" s="2" t="s">
        <v>136</v>
      </c>
      <c r="D122" s="4" t="s">
        <v>135</v>
      </c>
      <c r="E122" s="36">
        <f>E123/18.545</f>
        <v>18520.81423564303</v>
      </c>
      <c r="F122" s="4" t="s">
        <v>137</v>
      </c>
      <c r="G122" s="4"/>
    </row>
    <row r="123" spans="1:7" ht="94.5" thickBot="1">
      <c r="A123" s="3" t="s">
        <v>138</v>
      </c>
      <c r="B123" s="4" t="s">
        <v>139</v>
      </c>
      <c r="C123" s="2" t="s">
        <v>19</v>
      </c>
      <c r="D123" s="4" t="s">
        <v>139</v>
      </c>
      <c r="E123" s="36">
        <v>343468.5</v>
      </c>
      <c r="F123" s="4" t="s">
        <v>140</v>
      </c>
      <c r="G123" s="4"/>
    </row>
    <row r="124" spans="1:7" ht="94.5" thickBot="1">
      <c r="A124" s="3" t="s">
        <v>141</v>
      </c>
      <c r="B124" s="4" t="s">
        <v>142</v>
      </c>
      <c r="C124" s="2" t="s">
        <v>19</v>
      </c>
      <c r="D124" s="4" t="s">
        <v>142</v>
      </c>
      <c r="E124" s="35">
        <f>324757.27-18806.98</f>
        <v>305950.29000000004</v>
      </c>
      <c r="F124" s="4" t="s">
        <v>143</v>
      </c>
      <c r="G124" s="4"/>
    </row>
    <row r="125" spans="1:7" ht="113.25" thickBot="1">
      <c r="A125" s="3" t="s">
        <v>144</v>
      </c>
      <c r="B125" s="4" t="s">
        <v>145</v>
      </c>
      <c r="C125" s="2" t="s">
        <v>19</v>
      </c>
      <c r="D125" s="4" t="s">
        <v>145</v>
      </c>
      <c r="E125" s="36">
        <f>E123-E124</f>
        <v>37518.20999999996</v>
      </c>
      <c r="F125" s="4" t="s">
        <v>146</v>
      </c>
      <c r="G125" s="4"/>
    </row>
    <row r="126" spans="1:7" ht="132" thickBot="1">
      <c r="A126" s="3" t="s">
        <v>147</v>
      </c>
      <c r="B126" s="4" t="s">
        <v>148</v>
      </c>
      <c r="C126" s="2" t="s">
        <v>19</v>
      </c>
      <c r="D126" s="4" t="s">
        <v>148</v>
      </c>
      <c r="E126" s="36">
        <f>E123</f>
        <v>343468.5</v>
      </c>
      <c r="F126" s="4" t="s">
        <v>149</v>
      </c>
      <c r="G126" s="4"/>
    </row>
    <row r="127" spans="1:7" ht="150.75" thickBot="1">
      <c r="A127" s="3" t="s">
        <v>150</v>
      </c>
      <c r="B127" s="4" t="s">
        <v>151</v>
      </c>
      <c r="C127" s="2" t="s">
        <v>19</v>
      </c>
      <c r="D127" s="4" t="s">
        <v>151</v>
      </c>
      <c r="E127" s="36">
        <f>E126-E128</f>
        <v>316789.74</v>
      </c>
      <c r="F127" s="4" t="s">
        <v>152</v>
      </c>
      <c r="G127" s="4"/>
    </row>
    <row r="128" spans="1:7" ht="169.5" thickBot="1">
      <c r="A128" s="3" t="s">
        <v>153</v>
      </c>
      <c r="B128" s="4" t="s">
        <v>154</v>
      </c>
      <c r="C128" s="2" t="s">
        <v>19</v>
      </c>
      <c r="D128" s="4" t="s">
        <v>154</v>
      </c>
      <c r="E128" s="36">
        <v>26678.76</v>
      </c>
      <c r="F128" s="4" t="s">
        <v>155</v>
      </c>
      <c r="G128" s="4"/>
    </row>
    <row r="129" spans="1:7" ht="150.75" thickBot="1">
      <c r="A129" s="3" t="s">
        <v>156</v>
      </c>
      <c r="B129" s="4" t="s">
        <v>157</v>
      </c>
      <c r="C129" s="2" t="s">
        <v>19</v>
      </c>
      <c r="D129" s="4" t="s">
        <v>157</v>
      </c>
      <c r="E129" s="35">
        <v>0</v>
      </c>
      <c r="F129" s="4" t="s">
        <v>158</v>
      </c>
      <c r="G129" s="4"/>
    </row>
    <row r="130" spans="1:7" ht="38.25" thickBot="1">
      <c r="A130" s="3" t="s">
        <v>129</v>
      </c>
      <c r="B130" s="4" t="s">
        <v>130</v>
      </c>
      <c r="C130" s="2" t="s">
        <v>11</v>
      </c>
      <c r="D130" s="4" t="s">
        <v>130</v>
      </c>
      <c r="E130" s="33" t="s">
        <v>161</v>
      </c>
      <c r="F130" s="4" t="s">
        <v>131</v>
      </c>
      <c r="G130" s="4"/>
    </row>
    <row r="131" spans="1:7" ht="57" thickBot="1">
      <c r="A131" s="3" t="s">
        <v>132</v>
      </c>
      <c r="B131" s="4" t="s">
        <v>4</v>
      </c>
      <c r="C131" s="2" t="s">
        <v>11</v>
      </c>
      <c r="D131" s="4" t="s">
        <v>4</v>
      </c>
      <c r="E131" s="33" t="s">
        <v>160</v>
      </c>
      <c r="F131" s="4" t="s">
        <v>133</v>
      </c>
      <c r="G131" s="4"/>
    </row>
    <row r="132" spans="1:7" ht="113.25" thickBot="1">
      <c r="A132" s="3" t="s">
        <v>134</v>
      </c>
      <c r="B132" s="4" t="s">
        <v>135</v>
      </c>
      <c r="C132" s="2" t="s">
        <v>136</v>
      </c>
      <c r="D132" s="4" t="s">
        <v>135</v>
      </c>
      <c r="E132" s="48">
        <f>E133/10.065</f>
        <v>32428.94883258818</v>
      </c>
      <c r="F132" s="4" t="s">
        <v>137</v>
      </c>
      <c r="G132" s="4"/>
    </row>
    <row r="133" spans="1:7" ht="94.5" thickBot="1">
      <c r="A133" s="3" t="s">
        <v>138</v>
      </c>
      <c r="B133" s="4" t="s">
        <v>139</v>
      </c>
      <c r="C133" s="2" t="s">
        <v>19</v>
      </c>
      <c r="D133" s="4" t="s">
        <v>139</v>
      </c>
      <c r="E133" s="36">
        <v>326397.37</v>
      </c>
      <c r="F133" s="4" t="s">
        <v>140</v>
      </c>
      <c r="G133" s="4"/>
    </row>
    <row r="134" spans="1:7" ht="94.5" thickBot="1">
      <c r="A134" s="3" t="s">
        <v>141</v>
      </c>
      <c r="B134" s="4" t="s">
        <v>142</v>
      </c>
      <c r="C134" s="2" t="s">
        <v>19</v>
      </c>
      <c r="D134" s="4" t="s">
        <v>142</v>
      </c>
      <c r="E134" s="35">
        <f>305804.31-28406.26</f>
        <v>277398.05</v>
      </c>
      <c r="F134" s="4" t="s">
        <v>143</v>
      </c>
      <c r="G134" s="4"/>
    </row>
    <row r="135" spans="1:7" ht="113.25" thickBot="1">
      <c r="A135" s="3" t="s">
        <v>144</v>
      </c>
      <c r="B135" s="4" t="s">
        <v>145</v>
      </c>
      <c r="C135" s="2" t="s">
        <v>19</v>
      </c>
      <c r="D135" s="4" t="s">
        <v>145</v>
      </c>
      <c r="E135" s="36">
        <f>E133-E134</f>
        <v>48999.32000000001</v>
      </c>
      <c r="F135" s="4" t="s">
        <v>146</v>
      </c>
      <c r="G135" s="4"/>
    </row>
    <row r="136" spans="1:7" ht="132" thickBot="1">
      <c r="A136" s="3" t="s">
        <v>147</v>
      </c>
      <c r="B136" s="4" t="s">
        <v>148</v>
      </c>
      <c r="C136" s="2" t="s">
        <v>19</v>
      </c>
      <c r="D136" s="4" t="s">
        <v>148</v>
      </c>
      <c r="E136" s="36">
        <f>E133</f>
        <v>326397.37</v>
      </c>
      <c r="F136" s="4" t="s">
        <v>149</v>
      </c>
      <c r="G136" s="4"/>
    </row>
    <row r="137" spans="1:7" ht="150.75" thickBot="1">
      <c r="A137" s="3" t="s">
        <v>150</v>
      </c>
      <c r="B137" s="4" t="s">
        <v>151</v>
      </c>
      <c r="C137" s="2" t="s">
        <v>19</v>
      </c>
      <c r="D137" s="4" t="s">
        <v>151</v>
      </c>
      <c r="E137" s="36">
        <f>E136-E138</f>
        <v>311193.92</v>
      </c>
      <c r="F137" s="4" t="s">
        <v>152</v>
      </c>
      <c r="G137" s="4"/>
    </row>
    <row r="138" spans="1:7" ht="169.5" thickBot="1">
      <c r="A138" s="3" t="s">
        <v>153</v>
      </c>
      <c r="B138" s="4" t="s">
        <v>154</v>
      </c>
      <c r="C138" s="2" t="s">
        <v>19</v>
      </c>
      <c r="D138" s="4" t="s">
        <v>154</v>
      </c>
      <c r="E138" s="35">
        <f>7523.07+7680.38</f>
        <v>15203.45</v>
      </c>
      <c r="F138" s="4" t="s">
        <v>155</v>
      </c>
      <c r="G138" s="4"/>
    </row>
    <row r="139" spans="1:7" ht="150.75" thickBot="1">
      <c r="A139" s="3" t="s">
        <v>156</v>
      </c>
      <c r="B139" s="4" t="s">
        <v>157</v>
      </c>
      <c r="C139" s="2" t="s">
        <v>19</v>
      </c>
      <c r="D139" s="4" t="s">
        <v>157</v>
      </c>
      <c r="E139" s="35">
        <v>0</v>
      </c>
      <c r="F139" s="4" t="s">
        <v>158</v>
      </c>
      <c r="G139" s="4"/>
    </row>
    <row r="140" spans="1:7" ht="38.25" thickBot="1">
      <c r="A140" s="3" t="s">
        <v>129</v>
      </c>
      <c r="B140" s="4" t="s">
        <v>130</v>
      </c>
      <c r="C140" s="2" t="s">
        <v>11</v>
      </c>
      <c r="D140" s="4" t="s">
        <v>130</v>
      </c>
      <c r="E140" s="33" t="s">
        <v>162</v>
      </c>
      <c r="F140" s="4" t="s">
        <v>131</v>
      </c>
      <c r="G140" s="4"/>
    </row>
    <row r="141" spans="1:7" ht="57" thickBot="1">
      <c r="A141" s="3" t="s">
        <v>132</v>
      </c>
      <c r="B141" s="4" t="s">
        <v>4</v>
      </c>
      <c r="C141" s="2" t="s">
        <v>11</v>
      </c>
      <c r="D141" s="4" t="s">
        <v>4</v>
      </c>
      <c r="E141" s="33" t="s">
        <v>163</v>
      </c>
      <c r="F141" s="4" t="s">
        <v>133</v>
      </c>
      <c r="G141" s="4"/>
    </row>
    <row r="142" spans="1:7" ht="113.25" thickBot="1">
      <c r="A142" s="3" t="s">
        <v>134</v>
      </c>
      <c r="B142" s="4" t="s">
        <v>135</v>
      </c>
      <c r="C142" s="2" t="s">
        <v>136</v>
      </c>
      <c r="D142" s="4" t="s">
        <v>135</v>
      </c>
      <c r="E142" s="47">
        <f>E143/2.655</f>
        <v>380840.252354049</v>
      </c>
      <c r="F142" s="4" t="s">
        <v>137</v>
      </c>
      <c r="G142" s="4"/>
    </row>
    <row r="143" spans="1:7" ht="94.5" thickBot="1">
      <c r="A143" s="3" t="s">
        <v>138</v>
      </c>
      <c r="B143" s="4" t="s">
        <v>139</v>
      </c>
      <c r="C143" s="2" t="s">
        <v>19</v>
      </c>
      <c r="D143" s="4" t="s">
        <v>139</v>
      </c>
      <c r="E143" s="36">
        <v>1011130.87</v>
      </c>
      <c r="F143" s="4" t="s">
        <v>140</v>
      </c>
      <c r="G143" s="4"/>
    </row>
    <row r="144" spans="1:7" ht="94.5" thickBot="1">
      <c r="A144" s="3" t="s">
        <v>141</v>
      </c>
      <c r="B144" s="4" t="s">
        <v>142</v>
      </c>
      <c r="C144" s="2" t="s">
        <v>19</v>
      </c>
      <c r="D144" s="4" t="s">
        <v>142</v>
      </c>
      <c r="E144" s="35">
        <f>957872.54-65035.85</f>
        <v>892836.6900000001</v>
      </c>
      <c r="F144" s="4" t="s">
        <v>143</v>
      </c>
      <c r="G144" s="4"/>
    </row>
    <row r="145" spans="1:7" ht="113.25" thickBot="1">
      <c r="A145" s="3" t="s">
        <v>144</v>
      </c>
      <c r="B145" s="4" t="s">
        <v>145</v>
      </c>
      <c r="C145" s="2" t="s">
        <v>19</v>
      </c>
      <c r="D145" s="4" t="s">
        <v>145</v>
      </c>
      <c r="E145" s="36">
        <f>E143-E144</f>
        <v>118294.17999999993</v>
      </c>
      <c r="F145" s="4" t="s">
        <v>146</v>
      </c>
      <c r="G145" s="15"/>
    </row>
    <row r="146" spans="1:7" s="12" customFormat="1" ht="132" thickBot="1">
      <c r="A146" s="6" t="s">
        <v>147</v>
      </c>
      <c r="B146" s="15" t="s">
        <v>148</v>
      </c>
      <c r="C146" s="16" t="s">
        <v>19</v>
      </c>
      <c r="D146" s="15" t="s">
        <v>148</v>
      </c>
      <c r="E146" s="38">
        <f>E143</f>
        <v>1011130.87</v>
      </c>
      <c r="F146" s="15" t="s">
        <v>149</v>
      </c>
      <c r="G146" s="22"/>
    </row>
    <row r="147" spans="1:7" s="12" customFormat="1" ht="150">
      <c r="A147" s="19" t="s">
        <v>150</v>
      </c>
      <c r="B147" s="20" t="s">
        <v>151</v>
      </c>
      <c r="C147" s="21" t="s">
        <v>19</v>
      </c>
      <c r="D147" s="20" t="s">
        <v>151</v>
      </c>
      <c r="E147" s="39">
        <f>E146-E148</f>
        <v>924830.095</v>
      </c>
      <c r="F147" s="20" t="s">
        <v>152</v>
      </c>
      <c r="G147" s="24"/>
    </row>
    <row r="148" spans="1:7" s="12" customFormat="1" ht="168.75">
      <c r="A148" s="23" t="s">
        <v>153</v>
      </c>
      <c r="B148" s="17" t="s">
        <v>154</v>
      </c>
      <c r="C148" s="18" t="s">
        <v>19</v>
      </c>
      <c r="D148" s="17" t="s">
        <v>154</v>
      </c>
      <c r="E148" s="40">
        <f>32505*2.655</f>
        <v>86300.775</v>
      </c>
      <c r="F148" s="17" t="s">
        <v>155</v>
      </c>
      <c r="G148" s="24"/>
    </row>
    <row r="149" spans="1:256" s="12" customFormat="1" ht="150">
      <c r="A149" s="23" t="s">
        <v>156</v>
      </c>
      <c r="B149" s="17" t="s">
        <v>157</v>
      </c>
      <c r="C149" s="18" t="s">
        <v>19</v>
      </c>
      <c r="D149" s="17" t="s">
        <v>157</v>
      </c>
      <c r="E149" s="41">
        <v>0</v>
      </c>
      <c r="F149" s="17" t="s">
        <v>158</v>
      </c>
      <c r="G149" s="24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9"/>
      <c r="FZ149" s="49"/>
      <c r="GA149" s="49"/>
      <c r="GB149" s="49"/>
      <c r="GC149" s="49"/>
      <c r="GD149" s="49"/>
      <c r="GE149" s="49"/>
      <c r="GF149" s="49"/>
      <c r="GG149" s="49"/>
      <c r="GH149" s="49"/>
      <c r="GI149" s="49"/>
      <c r="GJ149" s="49"/>
      <c r="GK149" s="49"/>
      <c r="GL149" s="49"/>
      <c r="GM149" s="49"/>
      <c r="GN149" s="49"/>
      <c r="GO149" s="49"/>
      <c r="GP149" s="49"/>
      <c r="GQ149" s="49"/>
      <c r="GR149" s="49"/>
      <c r="GS149" s="49"/>
      <c r="GT149" s="49"/>
      <c r="GU149" s="49"/>
      <c r="GV149" s="49"/>
      <c r="GW149" s="49"/>
      <c r="GX149" s="49"/>
      <c r="GY149" s="49"/>
      <c r="GZ149" s="49"/>
      <c r="HA149" s="49"/>
      <c r="HB149" s="49"/>
      <c r="HC149" s="49"/>
      <c r="HD149" s="49"/>
      <c r="HE149" s="49"/>
      <c r="HF149" s="49"/>
      <c r="HG149" s="49"/>
      <c r="HH149" s="49"/>
      <c r="HI149" s="49"/>
      <c r="HJ149" s="49"/>
      <c r="HK149" s="49"/>
      <c r="HL149" s="49"/>
      <c r="HM149" s="49"/>
      <c r="HN149" s="49"/>
      <c r="HO149" s="49"/>
      <c r="HP149" s="49"/>
      <c r="HQ149" s="49"/>
      <c r="HR149" s="49"/>
      <c r="HS149" s="49"/>
      <c r="HT149" s="49"/>
      <c r="HU149" s="49"/>
      <c r="HV149" s="49"/>
      <c r="HW149" s="49"/>
      <c r="HX149" s="49"/>
      <c r="HY149" s="49"/>
      <c r="HZ149" s="49"/>
      <c r="IA149" s="49"/>
      <c r="IB149" s="49"/>
      <c r="IC149" s="49"/>
      <c r="ID149" s="49"/>
      <c r="IE149" s="49"/>
      <c r="IF149" s="49"/>
      <c r="IG149" s="49"/>
      <c r="IH149" s="49"/>
      <c r="II149" s="49"/>
      <c r="IJ149" s="49"/>
      <c r="IK149" s="49"/>
      <c r="IL149" s="49"/>
      <c r="IM149" s="49"/>
      <c r="IN149" s="49"/>
      <c r="IO149" s="49"/>
      <c r="IP149" s="49"/>
      <c r="IQ149" s="49"/>
      <c r="IR149" s="49"/>
      <c r="IS149" s="49"/>
      <c r="IT149" s="49"/>
      <c r="IU149" s="49"/>
      <c r="IV149" s="49"/>
    </row>
    <row r="150" spans="1:33" s="12" customFormat="1" ht="48" customHeight="1">
      <c r="A150" s="55" t="s">
        <v>164</v>
      </c>
      <c r="B150" s="56"/>
      <c r="C150" s="56"/>
      <c r="D150" s="56"/>
      <c r="E150" s="56"/>
      <c r="F150" s="57"/>
      <c r="G150" s="24"/>
      <c r="H150" s="13"/>
      <c r="I150" s="13"/>
      <c r="J150" s="14"/>
      <c r="K150" s="13"/>
      <c r="L150" s="13"/>
      <c r="M150" s="13"/>
      <c r="N150" s="13"/>
      <c r="O150" s="13"/>
      <c r="P150" s="13"/>
      <c r="Q150" s="14"/>
      <c r="R150" s="13"/>
      <c r="S150" s="13"/>
      <c r="T150" s="13"/>
      <c r="U150" s="13"/>
      <c r="V150" s="13"/>
      <c r="W150" s="13"/>
      <c r="X150" s="14"/>
      <c r="Y150" s="13"/>
      <c r="Z150" s="13"/>
      <c r="AA150" s="13"/>
      <c r="AB150" s="13"/>
      <c r="AC150" s="13"/>
      <c r="AD150" s="13"/>
      <c r="AE150" s="14"/>
      <c r="AF150" s="13"/>
      <c r="AG150" s="13"/>
    </row>
    <row r="151" spans="1:33" s="12" customFormat="1" ht="131.25">
      <c r="A151" s="23">
        <v>47</v>
      </c>
      <c r="B151" s="17" t="s">
        <v>103</v>
      </c>
      <c r="C151" s="18" t="s">
        <v>104</v>
      </c>
      <c r="D151" s="17" t="s">
        <v>103</v>
      </c>
      <c r="E151" s="41">
        <v>0</v>
      </c>
      <c r="F151" s="17" t="s">
        <v>105</v>
      </c>
      <c r="G151" s="24"/>
      <c r="H151" s="13"/>
      <c r="I151" s="13"/>
      <c r="J151" s="14"/>
      <c r="K151" s="13"/>
      <c r="L151" s="13"/>
      <c r="M151" s="13"/>
      <c r="N151" s="13"/>
      <c r="O151" s="13"/>
      <c r="P151" s="13"/>
      <c r="Q151" s="14"/>
      <c r="R151" s="13"/>
      <c r="S151" s="13"/>
      <c r="T151" s="13"/>
      <c r="U151" s="13"/>
      <c r="V151" s="13"/>
      <c r="W151" s="13"/>
      <c r="X151" s="14"/>
      <c r="Y151" s="13"/>
      <c r="Z151" s="13"/>
      <c r="AA151" s="13"/>
      <c r="AB151" s="13"/>
      <c r="AC151" s="13"/>
      <c r="AD151" s="13"/>
      <c r="AE151" s="14"/>
      <c r="AF151" s="13"/>
      <c r="AG151" s="13"/>
    </row>
    <row r="152" spans="1:33" s="12" customFormat="1" ht="112.5">
      <c r="A152" s="23">
        <v>48</v>
      </c>
      <c r="B152" s="17" t="s">
        <v>107</v>
      </c>
      <c r="C152" s="18" t="s">
        <v>104</v>
      </c>
      <c r="D152" s="17" t="s">
        <v>107</v>
      </c>
      <c r="E152" s="41">
        <v>0</v>
      </c>
      <c r="F152" s="17" t="s">
        <v>165</v>
      </c>
      <c r="G152" s="24"/>
      <c r="H152" s="13"/>
      <c r="I152" s="13"/>
      <c r="J152" s="14"/>
      <c r="K152" s="13"/>
      <c r="L152" s="13"/>
      <c r="M152" s="13"/>
      <c r="N152" s="13"/>
      <c r="O152" s="13"/>
      <c r="P152" s="13"/>
      <c r="Q152" s="14"/>
      <c r="R152" s="13"/>
      <c r="S152" s="13"/>
      <c r="T152" s="13"/>
      <c r="U152" s="13"/>
      <c r="V152" s="13"/>
      <c r="W152" s="13"/>
      <c r="X152" s="14"/>
      <c r="Y152" s="13"/>
      <c r="Z152" s="13"/>
      <c r="AA152" s="13"/>
      <c r="AB152" s="13"/>
      <c r="AC152" s="13"/>
      <c r="AD152" s="13"/>
      <c r="AE152" s="14"/>
      <c r="AF152" s="13"/>
      <c r="AG152" s="13"/>
    </row>
    <row r="153" spans="1:33" s="12" customFormat="1" ht="112.5">
      <c r="A153" s="23">
        <v>49</v>
      </c>
      <c r="B153" s="17" t="s">
        <v>110</v>
      </c>
      <c r="C153" s="18" t="s">
        <v>166</v>
      </c>
      <c r="D153" s="17" t="s">
        <v>110</v>
      </c>
      <c r="E153" s="41">
        <v>0</v>
      </c>
      <c r="F153" s="17" t="s">
        <v>111</v>
      </c>
      <c r="G153" s="24"/>
      <c r="H153" s="13"/>
      <c r="I153" s="13"/>
      <c r="J153" s="14"/>
      <c r="K153" s="13"/>
      <c r="L153" s="13"/>
      <c r="M153" s="13"/>
      <c r="N153" s="13"/>
      <c r="O153" s="13"/>
      <c r="P153" s="13"/>
      <c r="Q153" s="14"/>
      <c r="R153" s="13"/>
      <c r="S153" s="13"/>
      <c r="T153" s="13"/>
      <c r="U153" s="13"/>
      <c r="V153" s="13"/>
      <c r="W153" s="13"/>
      <c r="X153" s="14"/>
      <c r="Y153" s="13"/>
      <c r="Z153" s="13"/>
      <c r="AA153" s="13"/>
      <c r="AB153" s="13"/>
      <c r="AC153" s="13"/>
      <c r="AD153" s="13"/>
      <c r="AE153" s="14"/>
      <c r="AF153" s="13"/>
      <c r="AG153" s="13"/>
    </row>
    <row r="154" spans="1:256" s="12" customFormat="1" ht="131.25">
      <c r="A154" s="23">
        <v>50</v>
      </c>
      <c r="B154" s="17" t="s">
        <v>113</v>
      </c>
      <c r="C154" s="18" t="s">
        <v>19</v>
      </c>
      <c r="D154" s="17" t="s">
        <v>113</v>
      </c>
      <c r="E154" s="41">
        <v>0</v>
      </c>
      <c r="F154" s="17" t="s">
        <v>167</v>
      </c>
      <c r="G154" s="24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  <c r="GJ154" s="49"/>
      <c r="GK154" s="49"/>
      <c r="GL154" s="49"/>
      <c r="GM154" s="49"/>
      <c r="GN154" s="49"/>
      <c r="GO154" s="49"/>
      <c r="GP154" s="49"/>
      <c r="GQ154" s="49"/>
      <c r="GR154" s="49"/>
      <c r="GS154" s="49"/>
      <c r="GT154" s="49"/>
      <c r="GU154" s="49"/>
      <c r="GV154" s="49"/>
      <c r="GW154" s="49"/>
      <c r="GX154" s="49"/>
      <c r="GY154" s="49"/>
      <c r="GZ154" s="49"/>
      <c r="HA154" s="49"/>
      <c r="HB154" s="49"/>
      <c r="HC154" s="49"/>
      <c r="HD154" s="49"/>
      <c r="HE154" s="49"/>
      <c r="HF154" s="49"/>
      <c r="HG154" s="49"/>
      <c r="HH154" s="49"/>
      <c r="HI154" s="49"/>
      <c r="HJ154" s="49"/>
      <c r="HK154" s="49"/>
      <c r="HL154" s="49"/>
      <c r="HM154" s="49"/>
      <c r="HN154" s="49"/>
      <c r="HO154" s="49"/>
      <c r="HP154" s="49"/>
      <c r="HQ154" s="49"/>
      <c r="HR154" s="49"/>
      <c r="HS154" s="49"/>
      <c r="HT154" s="49"/>
      <c r="HU154" s="49"/>
      <c r="HV154" s="49"/>
      <c r="HW154" s="49"/>
      <c r="HX154" s="49"/>
      <c r="HY154" s="49"/>
      <c r="HZ154" s="49"/>
      <c r="IA154" s="49"/>
      <c r="IB154" s="49"/>
      <c r="IC154" s="49"/>
      <c r="ID154" s="49"/>
      <c r="IE154" s="49"/>
      <c r="IF154" s="49"/>
      <c r="IG154" s="49"/>
      <c r="IH154" s="49"/>
      <c r="II154" s="49"/>
      <c r="IJ154" s="49"/>
      <c r="IK154" s="49"/>
      <c r="IL154" s="49"/>
      <c r="IM154" s="49"/>
      <c r="IN154" s="49"/>
      <c r="IO154" s="49"/>
      <c r="IP154" s="49"/>
      <c r="IQ154" s="49"/>
      <c r="IR154" s="49"/>
      <c r="IS154" s="49"/>
      <c r="IT154" s="49"/>
      <c r="IU154" s="49"/>
      <c r="IV154" s="49"/>
    </row>
    <row r="155" spans="1:7" s="12" customFormat="1" ht="33.75" customHeight="1">
      <c r="A155" s="55" t="s">
        <v>168</v>
      </c>
      <c r="B155" s="56"/>
      <c r="C155" s="56"/>
      <c r="D155" s="56"/>
      <c r="E155" s="56"/>
      <c r="F155" s="57"/>
      <c r="G155" s="25"/>
    </row>
    <row r="156" spans="1:7" s="12" customFormat="1" ht="150">
      <c r="A156" s="23">
        <v>51</v>
      </c>
      <c r="B156" s="17" t="s">
        <v>169</v>
      </c>
      <c r="C156" s="18" t="s">
        <v>104</v>
      </c>
      <c r="D156" s="17" t="s">
        <v>169</v>
      </c>
      <c r="E156" s="41">
        <v>14</v>
      </c>
      <c r="F156" s="17" t="s">
        <v>170</v>
      </c>
      <c r="G156" s="25"/>
    </row>
    <row r="157" spans="1:7" ht="169.5" thickBot="1">
      <c r="A157" s="23">
        <v>52</v>
      </c>
      <c r="B157" s="17" t="s">
        <v>171</v>
      </c>
      <c r="C157" s="18" t="s">
        <v>104</v>
      </c>
      <c r="D157" s="17" t="s">
        <v>171</v>
      </c>
      <c r="E157" s="41">
        <v>0</v>
      </c>
      <c r="F157" s="17" t="s">
        <v>172</v>
      </c>
      <c r="G157" s="29"/>
    </row>
    <row r="158" spans="1:7" ht="113.25" thickBot="1">
      <c r="A158" s="26">
        <v>53</v>
      </c>
      <c r="B158" s="27" t="s">
        <v>173</v>
      </c>
      <c r="C158" s="28" t="s">
        <v>19</v>
      </c>
      <c r="D158" s="27" t="s">
        <v>173</v>
      </c>
      <c r="E158" s="42">
        <v>121547.14</v>
      </c>
      <c r="F158" s="44" t="s">
        <v>174</v>
      </c>
      <c r="G158" s="45"/>
    </row>
    <row r="161" spans="2:6" ht="25.5">
      <c r="B161" s="46" t="s">
        <v>217</v>
      </c>
      <c r="F161" s="46" t="s">
        <v>218</v>
      </c>
    </row>
  </sheetData>
  <mergeCells count="80">
    <mergeCell ref="A150:F150"/>
    <mergeCell ref="A155:F155"/>
    <mergeCell ref="A7:F7"/>
    <mergeCell ref="A25:F25"/>
    <mergeCell ref="A90:F90"/>
    <mergeCell ref="A107:F107"/>
    <mergeCell ref="A2:E2"/>
    <mergeCell ref="H149:N149"/>
    <mergeCell ref="O149:U149"/>
    <mergeCell ref="V149:AB149"/>
    <mergeCell ref="A119:F119"/>
    <mergeCell ref="AC149:AI149"/>
    <mergeCell ref="AJ149:AP149"/>
    <mergeCell ref="AQ149:AW149"/>
    <mergeCell ref="AX149:BD149"/>
    <mergeCell ref="BE149:BK149"/>
    <mergeCell ref="BL149:BR149"/>
    <mergeCell ref="BS149:BY149"/>
    <mergeCell ref="BZ149:CF149"/>
    <mergeCell ref="CG149:CM149"/>
    <mergeCell ref="CN149:CT149"/>
    <mergeCell ref="CU149:DA149"/>
    <mergeCell ref="DB149:DH149"/>
    <mergeCell ref="DI149:DO149"/>
    <mergeCell ref="DP149:DV149"/>
    <mergeCell ref="DW149:EC149"/>
    <mergeCell ref="ED149:EJ149"/>
    <mergeCell ref="EK149:EQ149"/>
    <mergeCell ref="ER149:EX149"/>
    <mergeCell ref="EY149:FE149"/>
    <mergeCell ref="FF149:FL149"/>
    <mergeCell ref="FM149:FS149"/>
    <mergeCell ref="FT149:FZ149"/>
    <mergeCell ref="GA149:GG149"/>
    <mergeCell ref="GH149:GN149"/>
    <mergeCell ref="GO149:GU149"/>
    <mergeCell ref="GV149:HB149"/>
    <mergeCell ref="HC149:HI149"/>
    <mergeCell ref="HJ149:HP149"/>
    <mergeCell ref="HQ149:HW149"/>
    <mergeCell ref="HX149:ID149"/>
    <mergeCell ref="IE149:IK149"/>
    <mergeCell ref="IL149:IR149"/>
    <mergeCell ref="IS149:IV149"/>
    <mergeCell ref="H154:N154"/>
    <mergeCell ref="O154:U154"/>
    <mergeCell ref="V154:AB154"/>
    <mergeCell ref="AC154:AI154"/>
    <mergeCell ref="AJ154:AP154"/>
    <mergeCell ref="AQ154:AW154"/>
    <mergeCell ref="AX154:BD154"/>
    <mergeCell ref="BE154:BK154"/>
    <mergeCell ref="BL154:BR154"/>
    <mergeCell ref="BS154:BY154"/>
    <mergeCell ref="BZ154:CF154"/>
    <mergeCell ref="CG154:CM154"/>
    <mergeCell ref="CN154:CT154"/>
    <mergeCell ref="CU154:DA154"/>
    <mergeCell ref="DB154:DH154"/>
    <mergeCell ref="DI154:DO154"/>
    <mergeCell ref="DP154:DV154"/>
    <mergeCell ref="DW154:EC154"/>
    <mergeCell ref="ED154:EJ154"/>
    <mergeCell ref="EK154:EQ154"/>
    <mergeCell ref="ER154:EX154"/>
    <mergeCell ref="EY154:FE154"/>
    <mergeCell ref="FF154:FL154"/>
    <mergeCell ref="FM154:FS154"/>
    <mergeCell ref="FT154:FZ154"/>
    <mergeCell ref="GA154:GG154"/>
    <mergeCell ref="GH154:GN154"/>
    <mergeCell ref="GO154:GU154"/>
    <mergeCell ref="GV154:HB154"/>
    <mergeCell ref="IE154:IK154"/>
    <mergeCell ref="IL154:IR154"/>
    <mergeCell ref="IS154:IV154"/>
    <mergeCell ref="HC154:HI154"/>
    <mergeCell ref="HJ154:HP154"/>
    <mergeCell ref="HQ154:HW154"/>
    <mergeCell ref="HX154:ID154"/>
  </mergeCells>
  <hyperlinks>
    <hyperlink ref="A90" location="Par151" display="Par151"/>
    <hyperlink ref="A119" r:id="rId1" display="consultantplus://offline/ref=0BB4A90EBA6E3228343347EEC54493D9F31BAE48226DB472B9C7F857791792FEAF1AC39123F4C2BAM7IDE"/>
  </hyperlinks>
  <printOptions/>
  <pageMargins left="0.75" right="0.75" top="1" bottom="1" header="0.5" footer="0.5"/>
  <pageSetup horizontalDpi="600" verticalDpi="600" orientation="portrait" paperSize="9" scale="4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Юрист</dc:creator>
  <cp:keywords/>
  <dc:description/>
  <cp:lastModifiedBy>1</cp:lastModifiedBy>
  <cp:lastPrinted>2016-03-24T05:42:57Z</cp:lastPrinted>
  <dcterms:created xsi:type="dcterms:W3CDTF">2016-02-05T04:03:21Z</dcterms:created>
  <dcterms:modified xsi:type="dcterms:W3CDTF">2017-03-29T11:11:37Z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